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11 Economic Performance\Economic Reports\Annual\AER 2024\"/>
    </mc:Choice>
  </mc:AlternateContent>
  <xr:revisionPtr revIDLastSave="0" documentId="13_ncr:1_{2A7E651F-3D07-4C4A-9E50-BE9B46F4056C}" xr6:coauthVersionLast="47" xr6:coauthVersionMax="47" xr10:uidLastSave="{00000000-0000-0000-0000-000000000000}"/>
  <bookViews>
    <workbookView xWindow="2715" yWindow="3795" windowWidth="21600" windowHeight="11295" firstSheet="48" activeTab="51" xr2:uid="{9D3CBB48-1DB4-4580-872B-F25F17D677F7}"/>
  </bookViews>
  <sheets>
    <sheet name="Table 2.1" sheetId="2" r:id="rId1"/>
    <sheet name="Tables 2.2" sheetId="4" r:id="rId2"/>
    <sheet name="Tables 2.3" sheetId="5" r:id="rId3"/>
    <sheet name="Tables 2.4" sheetId="3" r:id="rId4"/>
    <sheet name="Table 2.5" sheetId="6" r:id="rId5"/>
    <sheet name="Figure 2.1" sheetId="8" r:id="rId6"/>
    <sheet name="Figure 2.2" sheetId="60" r:id="rId7"/>
    <sheet name="Table 3.1" sheetId="41" r:id="rId8"/>
    <sheet name="Table 3.2" sheetId="42" r:id="rId9"/>
    <sheet name="Table 3.3" sheetId="10" r:id="rId10"/>
    <sheet name="Tables 3.4" sheetId="11" r:id="rId11"/>
    <sheet name="Figure 3.1" sheetId="15" r:id="rId12"/>
    <sheet name="Table 3.5" sheetId="16" r:id="rId13"/>
    <sheet name="Figure 3.2" sheetId="17" r:id="rId14"/>
    <sheet name="Figure 3.3" sheetId="18" r:id="rId15"/>
    <sheet name="Table 3.6" sheetId="43" r:id="rId16"/>
    <sheet name="Figure 3.4" sheetId="44" r:id="rId17"/>
    <sheet name="Table 3.7 &amp; 3.8" sheetId="45" r:id="rId18"/>
    <sheet name="Table 3.9 &amp; 3.10" sheetId="46" r:id="rId19"/>
    <sheet name="Figure 3.5" sheetId="47" r:id="rId20"/>
    <sheet name="Figure 3.6" sheetId="48" r:id="rId21"/>
    <sheet name="Table 4.1" sheetId="19" r:id="rId22"/>
    <sheet name="Table 4.2" sheetId="20" r:id="rId23"/>
    <sheet name="Table 4.3" sheetId="21" r:id="rId24"/>
    <sheet name="Table 4.4" sheetId="27" r:id="rId25"/>
    <sheet name="Figure 4.1" sheetId="23" r:id="rId26"/>
    <sheet name="Table 4.5" sheetId="24" r:id="rId27"/>
    <sheet name="Table 4.6" sheetId="28" r:id="rId28"/>
    <sheet name="Table 4.7" sheetId="25" r:id="rId29"/>
    <sheet name="Table 4.8" sheetId="26" r:id="rId30"/>
    <sheet name="Figure 4.2" sheetId="55" r:id="rId31"/>
    <sheet name="Table 4.9" sheetId="54" r:id="rId32"/>
    <sheet name="Figure 4.3" sheetId="53" r:id="rId33"/>
    <sheet name="Table 4.10" sheetId="52" r:id="rId34"/>
    <sheet name="Table 4.11" sheetId="57" r:id="rId35"/>
    <sheet name="Table 4.12 " sheetId="56" r:id="rId36"/>
    <sheet name="Figure 4.13 " sheetId="58" r:id="rId37"/>
    <sheet name="Table 4.14" sheetId="59" r:id="rId38"/>
    <sheet name="Table 4.15" sheetId="61" r:id="rId39"/>
    <sheet name="Figure 5.1" sheetId="29" r:id="rId40"/>
    <sheet name="Table 5.1" sheetId="30" r:id="rId41"/>
    <sheet name="Table 5.2" sheetId="31" r:id="rId42"/>
    <sheet name="Table 5.3" sheetId="32" r:id="rId43"/>
    <sheet name="Table 5.4" sheetId="34" r:id="rId44"/>
    <sheet name="Table 5.5" sheetId="33" r:id="rId45"/>
    <sheet name="Table 5.6" sheetId="35" r:id="rId46"/>
    <sheet name="Table 5.7" sheetId="36" r:id="rId47"/>
    <sheet name="Figure 5.2" sheetId="37" r:id="rId48"/>
    <sheet name="Table 5.8" sheetId="40" r:id="rId49"/>
    <sheet name="Figure 5.3" sheetId="38" r:id="rId50"/>
    <sheet name="Table 5.9" sheetId="39" r:id="rId51"/>
    <sheet name="Table 6.1" sheetId="49" r:id="rId52"/>
    <sheet name="Table 6.2" sheetId="50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a" localSheetId="30">#REF!</definedName>
    <definedName name="a" localSheetId="39">#REF!</definedName>
    <definedName name="a" localSheetId="47">#REF!</definedName>
    <definedName name="a" localSheetId="49">#REF!</definedName>
    <definedName name="a" localSheetId="31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50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30">#REF!</definedName>
    <definedName name="AccountX" localSheetId="39">#REF!</definedName>
    <definedName name="AccountX" localSheetId="47">#REF!</definedName>
    <definedName name="AccountX" localSheetId="49">#REF!</definedName>
    <definedName name="AccountX" localSheetId="31">#REF!</definedName>
    <definedName name="AccountX" localSheetId="40">#REF!</definedName>
    <definedName name="AccountX" localSheetId="41">#REF!</definedName>
    <definedName name="AccountX" localSheetId="42">#REF!</definedName>
    <definedName name="AccountX" localSheetId="43">#REF!</definedName>
    <definedName name="AccountX" localSheetId="44">#REF!</definedName>
    <definedName name="AccountX" localSheetId="45">#REF!</definedName>
    <definedName name="AccountX" localSheetId="46">#REF!</definedName>
    <definedName name="AccountX" localSheetId="50">#REF!</definedName>
    <definedName name="AccountX">#REF!</definedName>
    <definedName name="Acct_Type">'[1]FormattedTB-En'!$U$8:$U$12500</definedName>
    <definedName name="Acct_TypeX" localSheetId="30">#REF!</definedName>
    <definedName name="Acct_TypeX" localSheetId="39">#REF!</definedName>
    <definedName name="Acct_TypeX" localSheetId="47">#REF!</definedName>
    <definedName name="Acct_TypeX" localSheetId="49">#REF!</definedName>
    <definedName name="Acct_TypeX" localSheetId="31">#REF!</definedName>
    <definedName name="Acct_TypeX" localSheetId="40">#REF!</definedName>
    <definedName name="Acct_TypeX" localSheetId="41">#REF!</definedName>
    <definedName name="Acct_TypeX" localSheetId="42">#REF!</definedName>
    <definedName name="Acct_TypeX" localSheetId="43">#REF!</definedName>
    <definedName name="Acct_TypeX" localSheetId="44">#REF!</definedName>
    <definedName name="Acct_TypeX" localSheetId="45">#REF!</definedName>
    <definedName name="Acct_TypeX" localSheetId="46">#REF!</definedName>
    <definedName name="Acct_TypeX" localSheetId="50">#REF!</definedName>
    <definedName name="Acct_TypeX">#REF!</definedName>
    <definedName name="ADjul10">'[1]Financials-En'!$F$295:$V$295</definedName>
    <definedName name="ADjul10X" localSheetId="30">#REF!</definedName>
    <definedName name="ADjul10X" localSheetId="39">#REF!</definedName>
    <definedName name="ADjul10X" localSheetId="47">#REF!</definedName>
    <definedName name="ADjul10X" localSheetId="49">#REF!</definedName>
    <definedName name="ADjul10X" localSheetId="31">#REF!</definedName>
    <definedName name="ADjul10X" localSheetId="40">#REF!</definedName>
    <definedName name="ADjul10X" localSheetId="41">#REF!</definedName>
    <definedName name="ADjul10X" localSheetId="42">#REF!</definedName>
    <definedName name="ADjul10X" localSheetId="43">#REF!</definedName>
    <definedName name="ADjul10X" localSheetId="44">#REF!</definedName>
    <definedName name="ADjul10X" localSheetId="45">#REF!</definedName>
    <definedName name="ADjul10X" localSheetId="46">#REF!</definedName>
    <definedName name="ADjul10X" localSheetId="50">#REF!</definedName>
    <definedName name="ADjul10X">#REF!</definedName>
    <definedName name="ADjun10">'[1]Financials-En'!$F$292:$V$292</definedName>
    <definedName name="ADjun10X" localSheetId="30">#REF!</definedName>
    <definedName name="ADjun10X" localSheetId="39">#REF!</definedName>
    <definedName name="ADjun10X" localSheetId="47">#REF!</definedName>
    <definedName name="ADjun10X" localSheetId="49">#REF!</definedName>
    <definedName name="ADjun10X" localSheetId="31">#REF!</definedName>
    <definedName name="ADjun10X" localSheetId="40">#REF!</definedName>
    <definedName name="ADjun10X" localSheetId="41">#REF!</definedName>
    <definedName name="ADjun10X" localSheetId="42">#REF!</definedName>
    <definedName name="ADjun10X" localSheetId="43">#REF!</definedName>
    <definedName name="ADjun10X" localSheetId="44">#REF!</definedName>
    <definedName name="ADjun10X" localSheetId="45">#REF!</definedName>
    <definedName name="ADjun10X" localSheetId="46">#REF!</definedName>
    <definedName name="ADjun10X" localSheetId="50">#REF!</definedName>
    <definedName name="ADjun10X">#REF!</definedName>
    <definedName name="Adjustment">'[1]FormattedTB-En'!$Q$8:$Q$12500</definedName>
    <definedName name="AdjustmentX" localSheetId="30">#REF!</definedName>
    <definedName name="AdjustmentX" localSheetId="39">#REF!</definedName>
    <definedName name="AdjustmentX" localSheetId="47">#REF!</definedName>
    <definedName name="AdjustmentX" localSheetId="49">#REF!</definedName>
    <definedName name="AdjustmentX" localSheetId="31">#REF!</definedName>
    <definedName name="AdjustmentX" localSheetId="40">#REF!</definedName>
    <definedName name="AdjustmentX" localSheetId="41">#REF!</definedName>
    <definedName name="AdjustmentX" localSheetId="42">#REF!</definedName>
    <definedName name="AdjustmentX" localSheetId="43">#REF!</definedName>
    <definedName name="AdjustmentX" localSheetId="44">#REF!</definedName>
    <definedName name="AdjustmentX" localSheetId="45">#REF!</definedName>
    <definedName name="AdjustmentX" localSheetId="46">#REF!</definedName>
    <definedName name="AdjustmentX" localSheetId="50">#REF!</definedName>
    <definedName name="AdjustmentX">#REF!</definedName>
    <definedName name="ALLGROUPS" localSheetId="30">#REF!</definedName>
    <definedName name="ALLGROUPS" localSheetId="39">#REF!</definedName>
    <definedName name="ALLGROUPS" localSheetId="47">#REF!</definedName>
    <definedName name="ALLGROUPS" localSheetId="49">#REF!</definedName>
    <definedName name="ALLGROUPS" localSheetId="31">#REF!</definedName>
    <definedName name="ALLGROUPS" localSheetId="40">#REF!</definedName>
    <definedName name="ALLGROUPS" localSheetId="41">#REF!</definedName>
    <definedName name="ALLGROUPS" localSheetId="42">#REF!</definedName>
    <definedName name="ALLGROUPS" localSheetId="43">#REF!</definedName>
    <definedName name="ALLGROUPS" localSheetId="44">#REF!</definedName>
    <definedName name="ALLGROUPS" localSheetId="45">#REF!</definedName>
    <definedName name="ALLGROUPS" localSheetId="46">#REF!</definedName>
    <definedName name="ALLGROUPS" localSheetId="50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30">#REF!</definedName>
    <definedName name="as" localSheetId="39">#REF!</definedName>
    <definedName name="as" localSheetId="47">#REF!</definedName>
    <definedName name="as" localSheetId="49">#REF!</definedName>
    <definedName name="as" localSheetId="31">#REF!</definedName>
    <definedName name="as" localSheetId="40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50">#REF!</definedName>
    <definedName name="as">#REF!</definedName>
    <definedName name="Assets">'[1]FormattedTB-En'!$AT$7</definedName>
    <definedName name="balance" localSheetId="30">#REF!</definedName>
    <definedName name="balance" localSheetId="39">#REF!</definedName>
    <definedName name="balance" localSheetId="47">#REF!</definedName>
    <definedName name="balance" localSheetId="49">#REF!</definedName>
    <definedName name="balance" localSheetId="31">#REF!</definedName>
    <definedName name="balance" localSheetId="40">#REF!</definedName>
    <definedName name="balance" localSheetId="41">#REF!</definedName>
    <definedName name="balance" localSheetId="42">#REF!</definedName>
    <definedName name="balance" localSheetId="43">#REF!</definedName>
    <definedName name="balance" localSheetId="44">#REF!</definedName>
    <definedName name="balance" localSheetId="45">#REF!</definedName>
    <definedName name="balance" localSheetId="46">#REF!</definedName>
    <definedName name="balance" localSheetId="50">#REF!</definedName>
    <definedName name="balance">#REF!</definedName>
    <definedName name="BECREV4" localSheetId="13">'[4]dropdown codes'!$E$1:$E$5055</definedName>
    <definedName name="BECREV4">'[5]dropdown codes'!$E$1:$E$5055</definedName>
    <definedName name="blah">'[6]FormattedTB-En'!$G$8:$G$12500</definedName>
    <definedName name="BLAH2">'[7]FormattedTB-En'!$G$8:$G$12500</definedName>
    <definedName name="BLAH3">'[7]FormattedTB-En'!$S$8:$S$12500</definedName>
    <definedName name="Cashflow">'[8]FSG Entity'!$O$59:$O$69</definedName>
    <definedName name="CategoryX" localSheetId="30">#REF!</definedName>
    <definedName name="CategoryX" localSheetId="39">#REF!</definedName>
    <definedName name="CategoryX" localSheetId="47">#REF!</definedName>
    <definedName name="CategoryX" localSheetId="49">#REF!</definedName>
    <definedName name="CategoryX" localSheetId="31">#REF!</definedName>
    <definedName name="CategoryX" localSheetId="40">#REF!</definedName>
    <definedName name="CategoryX" localSheetId="41">#REF!</definedName>
    <definedName name="CategoryX" localSheetId="42">#REF!</definedName>
    <definedName name="CategoryX" localSheetId="43">#REF!</definedName>
    <definedName name="CategoryX" localSheetId="44">#REF!</definedName>
    <definedName name="CategoryX" localSheetId="45">#REF!</definedName>
    <definedName name="CategoryX" localSheetId="46">#REF!</definedName>
    <definedName name="CategoryX" localSheetId="50">#REF!</definedName>
    <definedName name="CategoryX">#REF!</definedName>
    <definedName name="CB" localSheetId="30">#REF!</definedName>
    <definedName name="CB" localSheetId="47">#REF!</definedName>
    <definedName name="CB" localSheetId="49">#REF!</definedName>
    <definedName name="CB" localSheetId="31">#REF!</definedName>
    <definedName name="CB" localSheetId="40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50">#REF!</definedName>
    <definedName name="CB">#REF!</definedName>
    <definedName name="CFNote">'[1]FormattedTB-En'!$E$8:$E$12500</definedName>
    <definedName name="CFNoteX" localSheetId="30">#REF!</definedName>
    <definedName name="CFNoteX" localSheetId="39">#REF!</definedName>
    <definedName name="CFNoteX" localSheetId="47">#REF!</definedName>
    <definedName name="CFNoteX" localSheetId="49">#REF!</definedName>
    <definedName name="CFNoteX" localSheetId="31">#REF!</definedName>
    <definedName name="CFNoteX" localSheetId="40">#REF!</definedName>
    <definedName name="CFNoteX" localSheetId="41">#REF!</definedName>
    <definedName name="CFNoteX" localSheetId="42">#REF!</definedName>
    <definedName name="CFNoteX" localSheetId="43">#REF!</definedName>
    <definedName name="CFNoteX" localSheetId="44">#REF!</definedName>
    <definedName name="CFNoteX" localSheetId="45">#REF!</definedName>
    <definedName name="CFNoteX" localSheetId="46">#REF!</definedName>
    <definedName name="CFNoteX" localSheetId="50">#REF!</definedName>
    <definedName name="CFNoteX">#REF!</definedName>
    <definedName name="Cjul10">'[1]Financials-En'!$F$279:$V$279</definedName>
    <definedName name="Cjul10X" localSheetId="30">#REF!</definedName>
    <definedName name="Cjul10X" localSheetId="39">#REF!</definedName>
    <definedName name="Cjul10X" localSheetId="47">#REF!</definedName>
    <definedName name="Cjul10X" localSheetId="49">#REF!</definedName>
    <definedName name="Cjul10X" localSheetId="31">#REF!</definedName>
    <definedName name="Cjul10X" localSheetId="40">#REF!</definedName>
    <definedName name="Cjul10X" localSheetId="41">#REF!</definedName>
    <definedName name="Cjul10X" localSheetId="42">#REF!</definedName>
    <definedName name="Cjul10X" localSheetId="43">#REF!</definedName>
    <definedName name="Cjul10X" localSheetId="44">#REF!</definedName>
    <definedName name="Cjul10X" localSheetId="45">#REF!</definedName>
    <definedName name="Cjul10X" localSheetId="46">#REF!</definedName>
    <definedName name="Cjul10X" localSheetId="50">#REF!</definedName>
    <definedName name="Cjul10X">#REF!</definedName>
    <definedName name="Cjun10">'[1]Financials-En'!$F$276:$V$276</definedName>
    <definedName name="Cjun10X" localSheetId="30">#REF!</definedName>
    <definedName name="Cjun10X" localSheetId="39">#REF!</definedName>
    <definedName name="Cjun10X" localSheetId="47">#REF!</definedName>
    <definedName name="Cjun10X" localSheetId="49">#REF!</definedName>
    <definedName name="Cjun10X" localSheetId="31">#REF!</definedName>
    <definedName name="Cjun10X" localSheetId="40">#REF!</definedName>
    <definedName name="Cjun10X" localSheetId="41">#REF!</definedName>
    <definedName name="Cjun10X" localSheetId="42">#REF!</definedName>
    <definedName name="Cjun10X" localSheetId="43">#REF!</definedName>
    <definedName name="Cjun10X" localSheetId="44">#REF!</definedName>
    <definedName name="Cjun10X" localSheetId="45">#REF!</definedName>
    <definedName name="Cjun10X" localSheetId="46">#REF!</definedName>
    <definedName name="Cjun10X" localSheetId="50">#REF!</definedName>
    <definedName name="Cjun10X">#REF!</definedName>
    <definedName name="cl" localSheetId="30">#REF!</definedName>
    <definedName name="cl" localSheetId="39">#REF!</definedName>
    <definedName name="cl" localSheetId="47">#REF!</definedName>
    <definedName name="cl" localSheetId="49">#REF!</definedName>
    <definedName name="cl" localSheetId="31">#REF!</definedName>
    <definedName name="cl" localSheetId="40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50">#REF!</definedName>
    <definedName name="cl">#REF!</definedName>
    <definedName name="Closing">'[1]FormattedTB-En'!$S$8:$S$12500</definedName>
    <definedName name="ClosingX" localSheetId="30">#REF!</definedName>
    <definedName name="ClosingX" localSheetId="39">#REF!</definedName>
    <definedName name="ClosingX" localSheetId="47">#REF!</definedName>
    <definedName name="ClosingX" localSheetId="49">#REF!</definedName>
    <definedName name="ClosingX" localSheetId="31">#REF!</definedName>
    <definedName name="ClosingX" localSheetId="40">#REF!</definedName>
    <definedName name="ClosingX" localSheetId="41">#REF!</definedName>
    <definedName name="ClosingX" localSheetId="42">#REF!</definedName>
    <definedName name="ClosingX" localSheetId="43">#REF!</definedName>
    <definedName name="ClosingX" localSheetId="44">#REF!</definedName>
    <definedName name="ClosingX" localSheetId="45">#REF!</definedName>
    <definedName name="ClosingX" localSheetId="46">#REF!</definedName>
    <definedName name="ClosingX" localSheetId="50">#REF!</definedName>
    <definedName name="ClosingX">#REF!</definedName>
    <definedName name="CoerRev" localSheetId="30">#REF!</definedName>
    <definedName name="CoerRev" localSheetId="39">#REF!</definedName>
    <definedName name="CoerRev" localSheetId="47">#REF!</definedName>
    <definedName name="CoerRev" localSheetId="49">#REF!</definedName>
    <definedName name="CoerRev" localSheetId="31">#REF!</definedName>
    <definedName name="CoerRev" localSheetId="40">#REF!</definedName>
    <definedName name="CoerRev" localSheetId="41">#REF!</definedName>
    <definedName name="CoerRev" localSheetId="42">#REF!</definedName>
    <definedName name="CoerRev" localSheetId="43">#REF!</definedName>
    <definedName name="CoerRev" localSheetId="44">#REF!</definedName>
    <definedName name="CoerRev" localSheetId="45">#REF!</definedName>
    <definedName name="CoerRev" localSheetId="46">#REF!</definedName>
    <definedName name="CoerRev" localSheetId="50">#REF!</definedName>
    <definedName name="CoerRev">#REF!</definedName>
    <definedName name="CurrentYrActual">'[9]Exec Assets &amp; Liabilities'!$A$52</definedName>
    <definedName name="d" localSheetId="30">#REF!</definedName>
    <definedName name="d" localSheetId="47">#REF!</definedName>
    <definedName name="d" localSheetId="49">#REF!</definedName>
    <definedName name="d" localSheetId="31">#REF!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50">#REF!</definedName>
    <definedName name="d">#REF!</definedName>
    <definedName name="Data" localSheetId="30">#REF!</definedName>
    <definedName name="Data" localSheetId="39">#REF!</definedName>
    <definedName name="Data" localSheetId="47">#REF!</definedName>
    <definedName name="Data" localSheetId="49">#REF!</definedName>
    <definedName name="Data" localSheetId="31">#REF!</definedName>
    <definedName name="Data" localSheetId="40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50">#REF!</definedName>
    <definedName name="Data">#REF!</definedName>
    <definedName name="DeptX" localSheetId="30">#REF!</definedName>
    <definedName name="DeptX" localSheetId="39">#REF!</definedName>
    <definedName name="DeptX" localSheetId="47">#REF!</definedName>
    <definedName name="DeptX" localSheetId="49">#REF!</definedName>
    <definedName name="DeptX" localSheetId="31">#REF!</definedName>
    <definedName name="DeptX" localSheetId="40">#REF!</definedName>
    <definedName name="DeptX" localSheetId="41">#REF!</definedName>
    <definedName name="DeptX" localSheetId="42">#REF!</definedName>
    <definedName name="DeptX" localSheetId="43">#REF!</definedName>
    <definedName name="DeptX" localSheetId="44">#REF!</definedName>
    <definedName name="DeptX" localSheetId="45">#REF!</definedName>
    <definedName name="DeptX" localSheetId="46">#REF!</definedName>
    <definedName name="DeptX" localSheetId="50">#REF!</definedName>
    <definedName name="DeptX">#REF!</definedName>
    <definedName name="DescriptionX" localSheetId="30">#REF!</definedName>
    <definedName name="DescriptionX" localSheetId="39">#REF!</definedName>
    <definedName name="DescriptionX" localSheetId="47">#REF!</definedName>
    <definedName name="DescriptionX" localSheetId="49">#REF!</definedName>
    <definedName name="DescriptionX" localSheetId="31">#REF!</definedName>
    <definedName name="DescriptionX" localSheetId="40">#REF!</definedName>
    <definedName name="DescriptionX" localSheetId="41">#REF!</definedName>
    <definedName name="DescriptionX" localSheetId="42">#REF!</definedName>
    <definedName name="DescriptionX" localSheetId="43">#REF!</definedName>
    <definedName name="DescriptionX" localSheetId="44">#REF!</definedName>
    <definedName name="DescriptionX" localSheetId="45">#REF!</definedName>
    <definedName name="DescriptionX" localSheetId="46">#REF!</definedName>
    <definedName name="DescriptionX" localSheetId="50">#REF!</definedName>
    <definedName name="DescriptionX">#REF!</definedName>
    <definedName name="EnOrgNo">'[1]FSG Entity'!$N$269:$N$285</definedName>
    <definedName name="ExOrgNo">[10]Sheet1!$D$5:$D$19</definedName>
    <definedName name="expense" localSheetId="30">#REF!</definedName>
    <definedName name="expense" localSheetId="39">#REF!</definedName>
    <definedName name="expense" localSheetId="47">#REF!</definedName>
    <definedName name="expense" localSheetId="49">#REF!</definedName>
    <definedName name="expense" localSheetId="31">#REF!</definedName>
    <definedName name="expense" localSheetId="40">#REF!</definedName>
    <definedName name="expense" localSheetId="41">#REF!</definedName>
    <definedName name="expense" localSheetId="42">#REF!</definedName>
    <definedName name="expense" localSheetId="43">#REF!</definedName>
    <definedName name="expense" localSheetId="44">#REF!</definedName>
    <definedName name="expense" localSheetId="45">#REF!</definedName>
    <definedName name="expense" localSheetId="46">#REF!</definedName>
    <definedName name="expense" localSheetId="50">#REF!</definedName>
    <definedName name="expense">#REF!</definedName>
    <definedName name="Expenses">'[1]FormattedTB-En'!$AT$11</definedName>
    <definedName name="fenton1">'[6]FormattedTB-En'!$E$8:$E$12500</definedName>
    <definedName name="fewtewg" localSheetId="30">#REF!</definedName>
    <definedName name="fewtewg" localSheetId="47">#REF!</definedName>
    <definedName name="fewtewg" localSheetId="49">#REF!</definedName>
    <definedName name="fewtewg" localSheetId="31">#REF!</definedName>
    <definedName name="fewtewg" localSheetId="40">#REF!</definedName>
    <definedName name="fewtewg" localSheetId="41">#REF!</definedName>
    <definedName name="fewtewg" localSheetId="42">#REF!</definedName>
    <definedName name="fewtewg" localSheetId="43">#REF!</definedName>
    <definedName name="fewtewg" localSheetId="44">#REF!</definedName>
    <definedName name="fewtewg" localSheetId="45">#REF!</definedName>
    <definedName name="fewtewg" localSheetId="46">#REF!</definedName>
    <definedName name="fewtewg" localSheetId="50">#REF!</definedName>
    <definedName name="fewtewg">#REF!</definedName>
    <definedName name="FSCodeApprStatemt">'[3]Approp Statement 11-12'!$A$13:$A$64</definedName>
    <definedName name="FScodeApprStatePriorYr">'[3]Approp Statement 10-11'!$A$13:$A$70</definedName>
    <definedName name="g" localSheetId="30">#REF!</definedName>
    <definedName name="g" localSheetId="39">#REF!</definedName>
    <definedName name="g" localSheetId="47">#REF!</definedName>
    <definedName name="g" localSheetId="49">#REF!</definedName>
    <definedName name="g" localSheetId="31">#REF!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50">#REF!</definedName>
    <definedName name="g">#REF!</definedName>
    <definedName name="GroupTypeX" localSheetId="30">#REF!</definedName>
    <definedName name="GroupTypeX" localSheetId="39">#REF!</definedName>
    <definedName name="GroupTypeX" localSheetId="47">#REF!</definedName>
    <definedName name="GroupTypeX" localSheetId="49">#REF!</definedName>
    <definedName name="GroupTypeX" localSheetId="31">#REF!</definedName>
    <definedName name="GroupTypeX" localSheetId="40">#REF!</definedName>
    <definedName name="GroupTypeX" localSheetId="41">#REF!</definedName>
    <definedName name="GroupTypeX" localSheetId="42">#REF!</definedName>
    <definedName name="GroupTypeX" localSheetId="43">#REF!</definedName>
    <definedName name="GroupTypeX" localSheetId="44">#REF!</definedName>
    <definedName name="GroupTypeX" localSheetId="45">#REF!</definedName>
    <definedName name="GroupTypeX" localSheetId="46">#REF!</definedName>
    <definedName name="GroupTypeX" localSheetId="50">#REF!</definedName>
    <definedName name="GroupTypeX">#REF!</definedName>
    <definedName name="GroupX" localSheetId="30">#REF!</definedName>
    <definedName name="GroupX" localSheetId="39">#REF!</definedName>
    <definedName name="GroupX" localSheetId="47">#REF!</definedName>
    <definedName name="GroupX" localSheetId="49">#REF!</definedName>
    <definedName name="GroupX" localSheetId="31">#REF!</definedName>
    <definedName name="GroupX" localSheetId="40">#REF!</definedName>
    <definedName name="GroupX" localSheetId="41">#REF!</definedName>
    <definedName name="GroupX" localSheetId="42">#REF!</definedName>
    <definedName name="GroupX" localSheetId="43">#REF!</definedName>
    <definedName name="GroupX" localSheetId="44">#REF!</definedName>
    <definedName name="GroupX" localSheetId="45">#REF!</definedName>
    <definedName name="GroupX" localSheetId="46">#REF!</definedName>
    <definedName name="GroupX" localSheetId="50">#REF!</definedName>
    <definedName name="GroupX">#REF!</definedName>
    <definedName name="i">'[11]FormattedTB-Ex'!$P$6:$P$3000</definedName>
    <definedName name="Intra_Eliminations">'[1]FormattedTB-En'!$R$8:$R$12500</definedName>
    <definedName name="IO">'[1]FormattedTB-En'!$N$8:$N$12500</definedName>
    <definedName name="IOX" localSheetId="30">#REF!</definedName>
    <definedName name="IOX" localSheetId="39">#REF!</definedName>
    <definedName name="IOX" localSheetId="47">#REF!</definedName>
    <definedName name="IOX" localSheetId="49">#REF!</definedName>
    <definedName name="IOX" localSheetId="31">#REF!</definedName>
    <definedName name="IOX" localSheetId="40">#REF!</definedName>
    <definedName name="IOX" localSheetId="41">#REF!</definedName>
    <definedName name="IOX" localSheetId="42">#REF!</definedName>
    <definedName name="IOX" localSheetId="43">#REF!</definedName>
    <definedName name="IOX" localSheetId="44">#REF!</definedName>
    <definedName name="IOX" localSheetId="45">#REF!</definedName>
    <definedName name="IOX" localSheetId="46">#REF!</definedName>
    <definedName name="IOX" localSheetId="50">#REF!</definedName>
    <definedName name="IOX">#REF!</definedName>
    <definedName name="Liabilities">'[1]FormattedTB-En'!$AT$8</definedName>
    <definedName name="liability" localSheetId="30">#REF!</definedName>
    <definedName name="liability" localSheetId="39">#REF!</definedName>
    <definedName name="liability" localSheetId="47">#REF!</definedName>
    <definedName name="liability" localSheetId="49">#REF!</definedName>
    <definedName name="liability" localSheetId="31">#REF!</definedName>
    <definedName name="liability" localSheetId="40">#REF!</definedName>
    <definedName name="liability" localSheetId="41">#REF!</definedName>
    <definedName name="liability" localSheetId="42">#REF!</definedName>
    <definedName name="liability" localSheetId="43">#REF!</definedName>
    <definedName name="liability" localSheetId="44">#REF!</definedName>
    <definedName name="liability" localSheetId="45">#REF!</definedName>
    <definedName name="liability" localSheetId="46">#REF!</definedName>
    <definedName name="liability" localSheetId="50">#REF!</definedName>
    <definedName name="liability">#REF!</definedName>
    <definedName name="Mastergroup" localSheetId="30">#REF!</definedName>
    <definedName name="Mastergroup" localSheetId="39">#REF!</definedName>
    <definedName name="Mastergroup" localSheetId="47">#REF!</definedName>
    <definedName name="Mastergroup" localSheetId="49">#REF!</definedName>
    <definedName name="Mastergroup" localSheetId="31">#REF!</definedName>
    <definedName name="Mastergroup" localSheetId="40">#REF!</definedName>
    <definedName name="Mastergroup" localSheetId="41">#REF!</definedName>
    <definedName name="Mastergroup" localSheetId="42">#REF!</definedName>
    <definedName name="Mastergroup" localSheetId="43">#REF!</definedName>
    <definedName name="Mastergroup" localSheetId="44">#REF!</definedName>
    <definedName name="Mastergroup" localSheetId="45">#REF!</definedName>
    <definedName name="Mastergroup" localSheetId="46">#REF!</definedName>
    <definedName name="Mastergroup" localSheetId="50">#REF!</definedName>
    <definedName name="Mastergroup">#REF!</definedName>
    <definedName name="Movement">'[1]FormattedTB-En'!$P$8:$P$12500</definedName>
    <definedName name="MovementX" localSheetId="30">#REF!</definedName>
    <definedName name="MovementX" localSheetId="39">#REF!</definedName>
    <definedName name="MovementX" localSheetId="47">#REF!</definedName>
    <definedName name="MovementX" localSheetId="49">#REF!</definedName>
    <definedName name="MovementX" localSheetId="31">#REF!</definedName>
    <definedName name="MovementX" localSheetId="40">#REF!</definedName>
    <definedName name="MovementX" localSheetId="41">#REF!</definedName>
    <definedName name="MovementX" localSheetId="42">#REF!</definedName>
    <definedName name="MovementX" localSheetId="43">#REF!</definedName>
    <definedName name="MovementX" localSheetId="44">#REF!</definedName>
    <definedName name="MovementX" localSheetId="45">#REF!</definedName>
    <definedName name="MovementX" localSheetId="46">#REF!</definedName>
    <definedName name="MovementX" localSheetId="50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30">#REF!</definedName>
    <definedName name="NotesFinX" localSheetId="39">#REF!</definedName>
    <definedName name="NotesFinX" localSheetId="47">#REF!</definedName>
    <definedName name="NotesFinX" localSheetId="49">#REF!</definedName>
    <definedName name="NotesFinX" localSheetId="31">#REF!</definedName>
    <definedName name="NotesFinX" localSheetId="40">#REF!</definedName>
    <definedName name="NotesFinX" localSheetId="41">#REF!</definedName>
    <definedName name="NotesFinX" localSheetId="42">#REF!</definedName>
    <definedName name="NotesFinX" localSheetId="43">#REF!</definedName>
    <definedName name="NotesFinX" localSheetId="44">#REF!</definedName>
    <definedName name="NotesFinX" localSheetId="45">#REF!</definedName>
    <definedName name="NotesFinX" localSheetId="46">#REF!</definedName>
    <definedName name="NotesFinX" localSheetId="50">#REF!</definedName>
    <definedName name="NotesFinX">#REF!</definedName>
    <definedName name="NotesMain">'[1]FormattedTB-En'!$F$8:$F$12500</definedName>
    <definedName name="NotesMainX" localSheetId="30">#REF!</definedName>
    <definedName name="NotesMainX" localSheetId="39">#REF!</definedName>
    <definedName name="NotesMainX" localSheetId="47">#REF!</definedName>
    <definedName name="NotesMainX" localSheetId="49">#REF!</definedName>
    <definedName name="NotesMainX" localSheetId="31">#REF!</definedName>
    <definedName name="NotesMainX" localSheetId="40">#REF!</definedName>
    <definedName name="NotesMainX" localSheetId="41">#REF!</definedName>
    <definedName name="NotesMainX" localSheetId="42">#REF!</definedName>
    <definedName name="NotesMainX" localSheetId="43">#REF!</definedName>
    <definedName name="NotesMainX" localSheetId="44">#REF!</definedName>
    <definedName name="NotesMainX" localSheetId="45">#REF!</definedName>
    <definedName name="NotesMainX" localSheetId="46">#REF!</definedName>
    <definedName name="NotesMainX" localSheetId="50">#REF!</definedName>
    <definedName name="NotesMainX">#REF!</definedName>
    <definedName name="NotesX" localSheetId="30">#REF!</definedName>
    <definedName name="NotesX" localSheetId="39">#REF!</definedName>
    <definedName name="NotesX" localSheetId="47">#REF!</definedName>
    <definedName name="NotesX" localSheetId="49">#REF!</definedName>
    <definedName name="NotesX" localSheetId="31">#REF!</definedName>
    <definedName name="NotesX" localSheetId="40">#REF!</definedName>
    <definedName name="NotesX" localSheetId="41">#REF!</definedName>
    <definedName name="NotesX" localSheetId="42">#REF!</definedName>
    <definedName name="NotesX" localSheetId="43">#REF!</definedName>
    <definedName name="NotesX" localSheetId="44">#REF!</definedName>
    <definedName name="NotesX" localSheetId="45">#REF!</definedName>
    <definedName name="NotesX" localSheetId="46">#REF!</definedName>
    <definedName name="NotesX" localSheetId="50">#REF!</definedName>
    <definedName name="NotesX">#REF!</definedName>
    <definedName name="OE">"OE"</definedName>
    <definedName name="Opening">'[1]FormattedTB-En'!$O$8:$O$12500</definedName>
    <definedName name="OpeningX" localSheetId="30">#REF!</definedName>
    <definedName name="OpeningX" localSheetId="39">#REF!</definedName>
    <definedName name="OpeningX" localSheetId="47">#REF!</definedName>
    <definedName name="OpeningX" localSheetId="49">#REF!</definedName>
    <definedName name="OpeningX" localSheetId="31">#REF!</definedName>
    <definedName name="OpeningX" localSheetId="40">#REF!</definedName>
    <definedName name="OpeningX" localSheetId="41">#REF!</definedName>
    <definedName name="OpeningX" localSheetId="42">#REF!</definedName>
    <definedName name="OpeningX" localSheetId="43">#REF!</definedName>
    <definedName name="OpeningX" localSheetId="44">#REF!</definedName>
    <definedName name="OpeningX" localSheetId="45">#REF!</definedName>
    <definedName name="OpeningX" localSheetId="46">#REF!</definedName>
    <definedName name="OpeningX" localSheetId="50">#REF!</definedName>
    <definedName name="OpeningX">#REF!</definedName>
    <definedName name="OrgBud">'[1]FormattedTB-En'!$V$8:$V$12500</definedName>
    <definedName name="OrgName">'[1]FSG Entity'!$P$269:$P$285</definedName>
    <definedName name="OrgX" localSheetId="30">#REF!</definedName>
    <definedName name="OrgX" localSheetId="39">#REF!</definedName>
    <definedName name="OrgX" localSheetId="47">#REF!</definedName>
    <definedName name="OrgX" localSheetId="49">#REF!</definedName>
    <definedName name="OrgX" localSheetId="31">#REF!</definedName>
    <definedName name="OrgX" localSheetId="40">#REF!</definedName>
    <definedName name="OrgX" localSheetId="41">#REF!</definedName>
    <definedName name="OrgX" localSheetId="42">#REF!</definedName>
    <definedName name="OrgX" localSheetId="43">#REF!</definedName>
    <definedName name="OrgX" localSheetId="44">#REF!</definedName>
    <definedName name="OrgX" localSheetId="45">#REF!</definedName>
    <definedName name="OrgX" localSheetId="46">#REF!</definedName>
    <definedName name="OrgX" localSheetId="50">#REF!</definedName>
    <definedName name="OrgX">#REF!</definedName>
    <definedName name="Period">'[1]FSG Entity'!$O$36:$O$47</definedName>
    <definedName name="_xlnm.Print_Area" localSheetId="39">'Figure 5.1'!$B$1:$M$20</definedName>
    <definedName name="_xlnm.Print_Area" localSheetId="47">'Figure 5.2'!$B$1:$F$40</definedName>
    <definedName name="_xlnm.Print_Area" localSheetId="49">'Figure 5.3'!$B$5:$W$31</definedName>
    <definedName name="_xlnm.Print_Area" localSheetId="40">'Table 5.1'!$B$1:$G$13</definedName>
    <definedName name="_xlnm.Print_Area" localSheetId="41">'Table 5.2'!$B$1:$G$15</definedName>
    <definedName name="_xlnm.Print_Area" localSheetId="42">'Table 5.3'!$B$1:$G$14</definedName>
    <definedName name="_xlnm.Print_Area" localSheetId="43">'Table 5.4'!$B$1:$G$16</definedName>
    <definedName name="_xlnm.Print_Area" localSheetId="44">'Table 5.5'!$B$1:$G$13</definedName>
    <definedName name="_xlnm.Print_Area" localSheetId="45">'Table 5.6'!$B$1:$G$12</definedName>
    <definedName name="_xlnm.Print_Area" localSheetId="46">'Table 5.7'!$B$1:$G$12</definedName>
    <definedName name="_xlnm.Print_Area" localSheetId="50">'Table 5.9'!$B$1:$F$6</definedName>
    <definedName name="PriorActual">'[1]FormattedTB-En'!$Z$8:$Z$12500</definedName>
    <definedName name="PriorYrTitle">'[3]Exec Assets &amp; Liabilities'!$A$51</definedName>
    <definedName name="Progressive_Distributors">[12]RATES!$AR$7</definedName>
    <definedName name="ProjectX" localSheetId="30">#REF!</definedName>
    <definedName name="ProjectX" localSheetId="39">#REF!</definedName>
    <definedName name="ProjectX" localSheetId="47">#REF!</definedName>
    <definedName name="ProjectX" localSheetId="49">#REF!</definedName>
    <definedName name="ProjectX" localSheetId="31">#REF!</definedName>
    <definedName name="ProjectX" localSheetId="40">#REF!</definedName>
    <definedName name="ProjectX" localSheetId="41">#REF!</definedName>
    <definedName name="ProjectX" localSheetId="42">#REF!</definedName>
    <definedName name="ProjectX" localSheetId="43">#REF!</definedName>
    <definedName name="ProjectX" localSheetId="44">#REF!</definedName>
    <definedName name="ProjectX" localSheetId="45">#REF!</definedName>
    <definedName name="ProjectX" localSheetId="46">#REF!</definedName>
    <definedName name="ProjectX" localSheetId="50">#REF!</definedName>
    <definedName name="ProjectX">#REF!</definedName>
    <definedName name="RevBud">'[1]FormattedTB-En'!$W$8:$W$12500</definedName>
    <definedName name="Revenue">'[1]FormattedTB-En'!$AT$10</definedName>
    <definedName name="SAGC">"SAGC"</definedName>
    <definedName name="ShippingZones">[12]RATES!$J$23:$J$29</definedName>
    <definedName name="SITCREV3Codes" localSheetId="13">'[4]dropdown codes'!$C$1:$C$5238</definedName>
    <definedName name="SITCREV3Codes">'[5]dropdown codes'!$C$1:$C$5238</definedName>
    <definedName name="SITCREV3DES" localSheetId="13">'[4]dropdown codes'!$F$1:$F$65536</definedName>
    <definedName name="SITCREV3DES">'[5]dropdown codes'!$F$1:$F$65536</definedName>
    <definedName name="SITCREV3DESCRIPTION" localSheetId="13">'[4]dropdown codes'!$F$2:$F$3102</definedName>
    <definedName name="SITCREV3DESCRIPTION">'[5]dropdown codes'!$F$2:$F$3102</definedName>
    <definedName name="Statement_TypeX" localSheetId="30">#REF!</definedName>
    <definedName name="Statement_TypeX" localSheetId="39">#REF!</definedName>
    <definedName name="Statement_TypeX" localSheetId="47">#REF!</definedName>
    <definedName name="Statement_TypeX" localSheetId="49">#REF!</definedName>
    <definedName name="Statement_TypeX" localSheetId="31">#REF!</definedName>
    <definedName name="Statement_TypeX" localSheetId="40">#REF!</definedName>
    <definedName name="Statement_TypeX" localSheetId="41">#REF!</definedName>
    <definedName name="Statement_TypeX" localSheetId="42">#REF!</definedName>
    <definedName name="Statement_TypeX" localSheetId="43">#REF!</definedName>
    <definedName name="Statement_TypeX" localSheetId="44">#REF!</definedName>
    <definedName name="Statement_TypeX" localSheetId="45">#REF!</definedName>
    <definedName name="Statement_TypeX" localSheetId="46">#REF!</definedName>
    <definedName name="Statement_TypeX" localSheetId="50">#REF!</definedName>
    <definedName name="Statement_TypeX">#REF!</definedName>
    <definedName name="TBX" localSheetId="30">#REF!</definedName>
    <definedName name="TBX" localSheetId="39">#REF!</definedName>
    <definedName name="TBX" localSheetId="47">#REF!</definedName>
    <definedName name="TBX" localSheetId="49">#REF!</definedName>
    <definedName name="TBX" localSheetId="31">#REF!</definedName>
    <definedName name="TBX" localSheetId="40">#REF!</definedName>
    <definedName name="TBX" localSheetId="41">#REF!</definedName>
    <definedName name="TBX" localSheetId="42">#REF!</definedName>
    <definedName name="TBX" localSheetId="43">#REF!</definedName>
    <definedName name="TBX" localSheetId="44">#REF!</definedName>
    <definedName name="TBX" localSheetId="45">#REF!</definedName>
    <definedName name="TBX" localSheetId="46">#REF!</definedName>
    <definedName name="TBX" localSheetId="50">#REF!</definedName>
    <definedName name="TBX">#REF!</definedName>
    <definedName name="TP">"TP"</definedName>
    <definedName name="vff" localSheetId="30">#REF!</definedName>
    <definedName name="vff" localSheetId="47">#REF!</definedName>
    <definedName name="vff" localSheetId="49">#REF!</definedName>
    <definedName name="vff" localSheetId="31">#REF!</definedName>
    <definedName name="vff" localSheetId="40">#REF!</definedName>
    <definedName name="vff" localSheetId="41">#REF!</definedName>
    <definedName name="vff" localSheetId="42">#REF!</definedName>
    <definedName name="vff" localSheetId="43">#REF!</definedName>
    <definedName name="vff" localSheetId="44">#REF!</definedName>
    <definedName name="vff" localSheetId="45">#REF!</definedName>
    <definedName name="vff" localSheetId="46">#REF!</definedName>
    <definedName name="vff" localSheetId="50">#REF!</definedName>
    <definedName name="vff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8" l="1"/>
  <c r="E5" i="38"/>
  <c r="F5" i="38"/>
  <c r="C5" i="38"/>
  <c r="G12" i="34"/>
  <c r="E10" i="59" l="1"/>
  <c r="E15" i="59"/>
  <c r="E8" i="54"/>
  <c r="D26" i="56"/>
  <c r="D18" i="56"/>
  <c r="D13" i="56"/>
  <c r="D5" i="56"/>
  <c r="D26" i="57"/>
  <c r="D18" i="57"/>
  <c r="D5" i="57"/>
  <c r="D13" i="57"/>
  <c r="E17" i="52"/>
  <c r="E12" i="52"/>
  <c r="E4" i="52"/>
  <c r="D15" i="45"/>
  <c r="E15" i="45"/>
  <c r="C15" i="45"/>
  <c r="D16" i="45" l="1"/>
  <c r="E16" i="45"/>
  <c r="C16" i="45"/>
  <c r="C9" i="45"/>
  <c r="E3" i="38"/>
  <c r="D3" i="38"/>
  <c r="C3" i="38"/>
  <c r="E4" i="35"/>
  <c r="E5" i="30" s="1"/>
  <c r="D4" i="35"/>
  <c r="C4" i="35"/>
  <c r="E5" i="36"/>
  <c r="E4" i="36" s="1"/>
  <c r="E10" i="36" s="1"/>
  <c r="E7" i="30" s="1"/>
  <c r="D5" i="36"/>
  <c r="D4" i="36" s="1"/>
  <c r="D10" i="36" s="1"/>
  <c r="D7" i="30" s="1"/>
  <c r="C5" i="36"/>
  <c r="C4" i="36"/>
  <c r="C10" i="36" s="1"/>
  <c r="C7" i="30" s="1"/>
  <c r="C12" i="30"/>
  <c r="D12" i="30"/>
  <c r="E12" i="30"/>
  <c r="C13" i="30"/>
  <c r="D13" i="30"/>
  <c r="E13" i="30"/>
  <c r="F12" i="30"/>
  <c r="D2" i="39"/>
  <c r="E2" i="39"/>
  <c r="F2" i="39"/>
  <c r="C2" i="39"/>
  <c r="F1" i="38"/>
  <c r="D1" i="38"/>
  <c r="E1" i="38"/>
  <c r="C1" i="38"/>
  <c r="E6" i="40"/>
  <c r="D6" i="40"/>
  <c r="C6" i="40"/>
  <c r="D2" i="40"/>
  <c r="E2" i="40"/>
  <c r="F2" i="40"/>
  <c r="C2" i="40"/>
  <c r="D1" i="37"/>
  <c r="E1" i="37"/>
  <c r="F1" i="37"/>
  <c r="C1" i="37"/>
  <c r="D2" i="36"/>
  <c r="E2" i="36"/>
  <c r="F2" i="36"/>
  <c r="C2" i="36"/>
  <c r="G2" i="34"/>
  <c r="G2" i="33" s="1"/>
  <c r="G2" i="35" s="1"/>
  <c r="G2" i="36" s="1"/>
  <c r="G2" i="40" s="1"/>
  <c r="G2" i="32"/>
  <c r="G2" i="31"/>
  <c r="E10" i="33"/>
  <c r="D10" i="33"/>
  <c r="C10" i="33"/>
  <c r="E4" i="33"/>
  <c r="D4" i="33"/>
  <c r="C4" i="33"/>
  <c r="E4" i="34"/>
  <c r="D4" i="34"/>
  <c r="C4" i="34"/>
  <c r="D2" i="34"/>
  <c r="D2" i="33" s="1"/>
  <c r="E2" i="34"/>
  <c r="E2" i="33" s="1"/>
  <c r="F2" i="34"/>
  <c r="F2" i="33" s="1"/>
  <c r="C2" i="34"/>
  <c r="C2" i="33" s="1"/>
  <c r="D2" i="32"/>
  <c r="E2" i="32"/>
  <c r="F2" i="32"/>
  <c r="C2" i="32"/>
  <c r="C5" i="30"/>
  <c r="D5" i="30"/>
  <c r="E10" i="31"/>
  <c r="D10" i="31"/>
  <c r="C10" i="31"/>
  <c r="E5" i="31"/>
  <c r="D5" i="31"/>
  <c r="C5" i="31"/>
  <c r="D2" i="31"/>
  <c r="E2" i="31"/>
  <c r="F2" i="31"/>
  <c r="C2" i="31"/>
  <c r="D2" i="30"/>
  <c r="E2" i="30"/>
  <c r="F2" i="30"/>
  <c r="C2" i="30"/>
  <c r="D1" i="29"/>
  <c r="E1" i="29"/>
  <c r="F1" i="29"/>
  <c r="C1" i="29"/>
  <c r="E5" i="61"/>
  <c r="C5" i="61"/>
  <c r="D2" i="61"/>
  <c r="E2" i="61"/>
  <c r="F2" i="61"/>
  <c r="C2" i="61"/>
  <c r="D10" i="59"/>
  <c r="C10" i="59"/>
  <c r="B10" i="59"/>
  <c r="F4" i="58"/>
  <c r="E13" i="56"/>
  <c r="C13" i="56"/>
  <c r="B13" i="56"/>
  <c r="C17" i="56"/>
  <c r="D17" i="56"/>
  <c r="B17" i="56"/>
  <c r="C3" i="56"/>
  <c r="D3" i="56"/>
  <c r="B3" i="56"/>
  <c r="C18" i="57"/>
  <c r="B18" i="57"/>
  <c r="B26" i="57"/>
  <c r="B5" i="57"/>
  <c r="B13" i="57" s="1"/>
  <c r="C5" i="57"/>
  <c r="C13" i="57" s="1"/>
  <c r="D17" i="52"/>
  <c r="C17" i="52"/>
  <c r="D4" i="52"/>
  <c r="C4" i="52"/>
  <c r="D3" i="52"/>
  <c r="C3" i="57" s="1"/>
  <c r="C17" i="57" s="1"/>
  <c r="E3" i="52"/>
  <c r="D3" i="57" s="1"/>
  <c r="D17" i="57" s="1"/>
  <c r="C3" i="52"/>
  <c r="B3" i="57" s="1"/>
  <c r="B17" i="57" s="1"/>
  <c r="C2" i="54"/>
  <c r="D2" i="54"/>
  <c r="E2" i="54"/>
  <c r="B2" i="54"/>
  <c r="E2" i="28"/>
  <c r="D3" i="25" s="1"/>
  <c r="D3" i="26" s="1"/>
  <c r="F2" i="28"/>
  <c r="E3" i="25" s="1"/>
  <c r="E3" i="26" s="1"/>
  <c r="G2" i="28"/>
  <c r="F3" i="25" s="1"/>
  <c r="F3" i="26" s="1"/>
  <c r="D2" i="28"/>
  <c r="C3" i="25" s="1"/>
  <c r="C3" i="26" s="1"/>
  <c r="E3" i="24"/>
  <c r="F3" i="24"/>
  <c r="G3" i="24"/>
  <c r="D3" i="24"/>
  <c r="G3" i="23"/>
  <c r="G4" i="23"/>
  <c r="G5" i="23"/>
  <c r="G6" i="23"/>
  <c r="G7" i="23"/>
  <c r="G8" i="23"/>
  <c r="G9" i="23"/>
  <c r="G2" i="23"/>
  <c r="C4" i="31" l="1"/>
  <c r="C4" i="30" s="1"/>
  <c r="E4" i="31"/>
  <c r="E4" i="30" s="1"/>
  <c r="D4" i="31"/>
  <c r="D4" i="30" s="1"/>
  <c r="C6" i="30"/>
  <c r="C8" i="30"/>
  <c r="C9" i="30" s="1"/>
  <c r="E8" i="30"/>
  <c r="E9" i="30" s="1"/>
  <c r="D8" i="30"/>
  <c r="D6" i="30"/>
  <c r="E6" i="30"/>
  <c r="C16" i="52"/>
  <c r="E16" i="52"/>
  <c r="D16" i="52"/>
  <c r="P2" i="27"/>
  <c r="Q2" i="27"/>
  <c r="R2" i="27"/>
  <c r="O2" i="27"/>
  <c r="O3" i="20"/>
  <c r="P3" i="20"/>
  <c r="Q3" i="20"/>
  <c r="N3" i="20"/>
  <c r="C3" i="21"/>
  <c r="D3" i="21"/>
  <c r="E3" i="21"/>
  <c r="B3" i="21"/>
  <c r="D9" i="30" l="1"/>
  <c r="C29" i="46"/>
  <c r="D29" i="46"/>
  <c r="F29" i="46" s="1"/>
  <c r="E29" i="46"/>
  <c r="C24" i="46"/>
  <c r="D24" i="46"/>
  <c r="E24" i="46"/>
  <c r="C20" i="46"/>
  <c r="D20" i="46"/>
  <c r="F20" i="46" s="1"/>
  <c r="E20" i="46"/>
  <c r="C15" i="46"/>
  <c r="D15" i="46"/>
  <c r="E15" i="46"/>
  <c r="C4" i="46"/>
  <c r="D4" i="46"/>
  <c r="E4" i="46"/>
  <c r="C5" i="46"/>
  <c r="D5" i="46"/>
  <c r="F5" i="46" s="1"/>
  <c r="E5" i="46"/>
  <c r="F34" i="46"/>
  <c r="F31" i="46"/>
  <c r="F32" i="46"/>
  <c r="F33" i="46"/>
  <c r="F30" i="46"/>
  <c r="F26" i="46"/>
  <c r="F27" i="46"/>
  <c r="F28" i="46"/>
  <c r="F25" i="46"/>
  <c r="F24" i="46"/>
  <c r="F22" i="46"/>
  <c r="F23" i="46"/>
  <c r="F21" i="46"/>
  <c r="F17" i="46"/>
  <c r="F18" i="46"/>
  <c r="F19" i="46"/>
  <c r="F16" i="46"/>
  <c r="F14" i="46"/>
  <c r="F15" i="46"/>
  <c r="F13" i="46"/>
  <c r="F6" i="46"/>
  <c r="F7" i="46"/>
  <c r="F8" i="46"/>
  <c r="F4" i="46"/>
  <c r="D3" i="46"/>
  <c r="E3" i="46"/>
  <c r="C3" i="46"/>
  <c r="D12" i="46"/>
  <c r="E12" i="46"/>
  <c r="C12" i="46"/>
  <c r="D28" i="45"/>
  <c r="E28" i="45"/>
  <c r="C28" i="45"/>
  <c r="D36" i="45"/>
  <c r="C36" i="45"/>
  <c r="D32" i="45"/>
  <c r="C32" i="45"/>
  <c r="D29" i="45"/>
  <c r="C29" i="45"/>
  <c r="F30" i="45"/>
  <c r="F31" i="45"/>
  <c r="F32" i="45"/>
  <c r="F33" i="45"/>
  <c r="F34" i="45"/>
  <c r="F35" i="45"/>
  <c r="F36" i="45"/>
  <c r="F37" i="45"/>
  <c r="F38" i="45"/>
  <c r="F29" i="45"/>
  <c r="E36" i="45"/>
  <c r="E32" i="45"/>
  <c r="E29" i="45"/>
  <c r="C4" i="45"/>
  <c r="D4" i="45"/>
  <c r="F4" i="45" s="1"/>
  <c r="E4" i="45"/>
  <c r="C5" i="45"/>
  <c r="D5" i="45"/>
  <c r="E5" i="45"/>
  <c r="C8" i="45"/>
  <c r="D9" i="45"/>
  <c r="D8" i="45" s="1"/>
  <c r="E9" i="45"/>
  <c r="E8" i="45"/>
  <c r="C23" i="45"/>
  <c r="D23" i="45"/>
  <c r="E23" i="45"/>
  <c r="F15" i="45"/>
  <c r="F16" i="45"/>
  <c r="F17" i="45"/>
  <c r="F18" i="45"/>
  <c r="F19" i="45"/>
  <c r="F20" i="45"/>
  <c r="F21" i="45"/>
  <c r="F22" i="45"/>
  <c r="F5" i="45"/>
  <c r="F6" i="45"/>
  <c r="F7" i="45"/>
  <c r="F10" i="45"/>
  <c r="F11" i="45"/>
  <c r="F12" i="45"/>
  <c r="F13" i="45"/>
  <c r="F20" i="43"/>
  <c r="C20" i="43"/>
  <c r="D20" i="43"/>
  <c r="E20" i="43"/>
  <c r="F15" i="43"/>
  <c r="C15" i="43"/>
  <c r="D15" i="43"/>
  <c r="E15" i="43"/>
  <c r="F9" i="43"/>
  <c r="C9" i="43"/>
  <c r="D9" i="43"/>
  <c r="E9" i="43"/>
  <c r="F5" i="43"/>
  <c r="E5" i="43"/>
  <c r="D5" i="43"/>
  <c r="C5" i="43"/>
  <c r="G11" i="17"/>
  <c r="F9" i="45" l="1"/>
  <c r="F8" i="45"/>
  <c r="D27" i="16" l="1"/>
  <c r="C27" i="16"/>
  <c r="D13" i="16"/>
  <c r="C13" i="16"/>
  <c r="D3" i="16"/>
  <c r="C3" i="16"/>
  <c r="F13" i="11" l="1"/>
  <c r="G13" i="11"/>
  <c r="H13" i="11"/>
  <c r="I13" i="11"/>
  <c r="J13" i="11"/>
  <c r="E13" i="11"/>
  <c r="F8" i="11"/>
  <c r="G8" i="11"/>
  <c r="H8" i="11"/>
  <c r="I8" i="11"/>
  <c r="J8" i="11"/>
  <c r="E8" i="11"/>
  <c r="F26" i="42" l="1"/>
  <c r="C26" i="42"/>
  <c r="D26" i="42"/>
  <c r="E26" i="42"/>
  <c r="D27" i="42"/>
  <c r="E27" i="42"/>
  <c r="F27" i="42"/>
  <c r="G26" i="42"/>
  <c r="G24" i="42"/>
  <c r="G23" i="42"/>
  <c r="G22" i="42"/>
  <c r="G21" i="42"/>
  <c r="G20" i="42"/>
  <c r="G19" i="42"/>
  <c r="G18" i="42"/>
  <c r="G17" i="42"/>
  <c r="G16" i="42"/>
  <c r="G15" i="42"/>
  <c r="G14" i="42"/>
  <c r="G13" i="42"/>
  <c r="G11" i="42"/>
  <c r="G10" i="42"/>
  <c r="G9" i="42"/>
  <c r="G7" i="42"/>
  <c r="G6" i="42"/>
  <c r="G5" i="42"/>
  <c r="D2" i="3" l="1"/>
  <c r="E2" i="3"/>
  <c r="F2" i="3"/>
  <c r="C2" i="3"/>
  <c r="D2" i="5"/>
  <c r="E2" i="5"/>
  <c r="F2" i="5"/>
  <c r="C2" i="5"/>
  <c r="D2" i="4"/>
  <c r="E2" i="4"/>
  <c r="F2" i="4"/>
  <c r="C2" i="4"/>
  <c r="F17" i="59"/>
  <c r="B8" i="54"/>
  <c r="B9" i="54" s="1"/>
  <c r="G9" i="61" l="1"/>
  <c r="G7" i="61"/>
  <c r="G6" i="61"/>
  <c r="G5" i="61"/>
  <c r="G3" i="61"/>
  <c r="F16" i="59" l="1"/>
  <c r="D15" i="59"/>
  <c r="C15" i="59"/>
  <c r="B15" i="59"/>
  <c r="F13" i="59"/>
  <c r="F12" i="59"/>
  <c r="F11" i="59"/>
  <c r="F9" i="59"/>
  <c r="F6" i="59"/>
  <c r="F5" i="59"/>
  <c r="F12" i="58"/>
  <c r="F9" i="58"/>
  <c r="F8" i="58"/>
  <c r="F5" i="58"/>
  <c r="E6" i="56"/>
  <c r="E7" i="56"/>
  <c r="E8" i="56"/>
  <c r="E9" i="56"/>
  <c r="E12" i="56"/>
  <c r="E22" i="57"/>
  <c r="E21" i="57"/>
  <c r="E9" i="57"/>
  <c r="E8" i="57"/>
  <c r="E25" i="57"/>
  <c r="E24" i="57"/>
  <c r="E23" i="57"/>
  <c r="E20" i="57"/>
  <c r="E19" i="57"/>
  <c r="C26" i="57"/>
  <c r="E12" i="57"/>
  <c r="E11" i="57"/>
  <c r="E10" i="57"/>
  <c r="E7" i="57"/>
  <c r="E6" i="57"/>
  <c r="E13" i="57"/>
  <c r="C5" i="56"/>
  <c r="B5" i="56"/>
  <c r="D8" i="54"/>
  <c r="D9" i="54" s="1"/>
  <c r="C8" i="54"/>
  <c r="C9" i="54" s="1"/>
  <c r="F7" i="54"/>
  <c r="F6" i="54"/>
  <c r="F5" i="54"/>
  <c r="F4" i="54"/>
  <c r="F13" i="58" l="1"/>
  <c r="F10" i="59"/>
  <c r="F15" i="59"/>
  <c r="E5" i="56"/>
  <c r="E5" i="57"/>
  <c r="E26" i="57"/>
  <c r="E18" i="57"/>
  <c r="F8" i="54"/>
  <c r="F25" i="52" l="1"/>
  <c r="F24" i="52"/>
  <c r="F23" i="52"/>
  <c r="F22" i="52"/>
  <c r="F21" i="52"/>
  <c r="F20" i="52"/>
  <c r="F19" i="52"/>
  <c r="F18" i="52"/>
  <c r="F11" i="52"/>
  <c r="F10" i="52"/>
  <c r="F9" i="52"/>
  <c r="F8" i="52"/>
  <c r="F7" i="52"/>
  <c r="F6" i="52"/>
  <c r="F5" i="52"/>
  <c r="D12" i="52"/>
  <c r="C12" i="52"/>
  <c r="F4" i="52" l="1"/>
  <c r="F17" i="52"/>
  <c r="F12" i="52"/>
  <c r="G27" i="50"/>
  <c r="G28" i="50" s="1"/>
  <c r="F27" i="50"/>
  <c r="F28" i="50" s="1"/>
  <c r="E27" i="50"/>
  <c r="D27" i="50"/>
  <c r="D28" i="50" s="1"/>
  <c r="C27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2" i="50"/>
  <c r="H11" i="50"/>
  <c r="H10" i="50"/>
  <c r="H8" i="50"/>
  <c r="H7" i="50"/>
  <c r="H6" i="50"/>
  <c r="E28" i="50" l="1"/>
  <c r="H27" i="50"/>
  <c r="G5" i="40"/>
  <c r="G8" i="40"/>
  <c r="G7" i="40"/>
  <c r="F6" i="40"/>
  <c r="G6" i="40" l="1"/>
  <c r="F13" i="30"/>
  <c r="G12" i="30"/>
  <c r="G13" i="30"/>
  <c r="F3" i="38" l="1"/>
  <c r="F10" i="33"/>
  <c r="F4" i="33"/>
  <c r="F13" i="33" s="1"/>
  <c r="G11" i="36"/>
  <c r="G9" i="36"/>
  <c r="G8" i="36"/>
  <c r="G7" i="36"/>
  <c r="G6" i="36"/>
  <c r="F5" i="36"/>
  <c r="F4" i="36" s="1"/>
  <c r="G11" i="35"/>
  <c r="G10" i="35"/>
  <c r="G9" i="35"/>
  <c r="G8" i="35"/>
  <c r="G7" i="35"/>
  <c r="G6" i="35"/>
  <c r="G5" i="35"/>
  <c r="F4" i="35"/>
  <c r="F5" i="30" s="1"/>
  <c r="G15" i="34"/>
  <c r="G14" i="34"/>
  <c r="G13" i="34"/>
  <c r="G11" i="34"/>
  <c r="G10" i="34"/>
  <c r="G9" i="34"/>
  <c r="G8" i="34"/>
  <c r="G7" i="34"/>
  <c r="G6" i="34"/>
  <c r="G5" i="34"/>
  <c r="F4" i="34"/>
  <c r="G12" i="33"/>
  <c r="G11" i="33"/>
  <c r="G10" i="33"/>
  <c r="G9" i="33"/>
  <c r="G8" i="33"/>
  <c r="G7" i="33"/>
  <c r="G6" i="33"/>
  <c r="G5" i="33"/>
  <c r="C13" i="33"/>
  <c r="G5" i="36" l="1"/>
  <c r="F10" i="36"/>
  <c r="F7" i="30" s="1"/>
  <c r="F8" i="30" s="1"/>
  <c r="G4" i="36"/>
  <c r="G4" i="35"/>
  <c r="E13" i="33"/>
  <c r="G4" i="33"/>
  <c r="D13" i="33"/>
  <c r="G4" i="34"/>
  <c r="G13" i="33"/>
  <c r="C13" i="32"/>
  <c r="G12" i="32"/>
  <c r="G11" i="32"/>
  <c r="E13" i="32"/>
  <c r="D13" i="32"/>
  <c r="G8" i="32"/>
  <c r="G7" i="32"/>
  <c r="G6" i="32"/>
  <c r="G5" i="32"/>
  <c r="G4" i="32"/>
  <c r="G14" i="31"/>
  <c r="G13" i="31"/>
  <c r="G12" i="31"/>
  <c r="F10" i="31"/>
  <c r="G10" i="31" s="1"/>
  <c r="G9" i="31"/>
  <c r="G8" i="31"/>
  <c r="G7" i="31"/>
  <c r="G6" i="31"/>
  <c r="F5" i="31"/>
  <c r="G5" i="30"/>
  <c r="G13" i="26"/>
  <c r="G11" i="26"/>
  <c r="G10" i="26"/>
  <c r="F9" i="26"/>
  <c r="E9" i="26"/>
  <c r="D9" i="26"/>
  <c r="C9" i="26"/>
  <c r="G8" i="26"/>
  <c r="G7" i="26"/>
  <c r="G6" i="26"/>
  <c r="G5" i="26"/>
  <c r="F4" i="26"/>
  <c r="E4" i="26"/>
  <c r="D4" i="26"/>
  <c r="C4" i="26"/>
  <c r="G18" i="25"/>
  <c r="G17" i="25"/>
  <c r="G16" i="25"/>
  <c r="G15" i="25"/>
  <c r="G14" i="25"/>
  <c r="G13" i="25"/>
  <c r="F12" i="25"/>
  <c r="G12" i="25" s="1"/>
  <c r="E12" i="25"/>
  <c r="G10" i="25"/>
  <c r="G9" i="25"/>
  <c r="G8" i="25"/>
  <c r="G7" i="25"/>
  <c r="G6" i="25"/>
  <c r="G5" i="25"/>
  <c r="F4" i="25"/>
  <c r="E4" i="25"/>
  <c r="D4" i="25"/>
  <c r="C4" i="25"/>
  <c r="H10" i="28"/>
  <c r="H9" i="28"/>
  <c r="H8" i="28"/>
  <c r="H7" i="28"/>
  <c r="H6" i="28"/>
  <c r="H5" i="28"/>
  <c r="H4" i="28"/>
  <c r="G3" i="28"/>
  <c r="F3" i="28"/>
  <c r="H11" i="24"/>
  <c r="H10" i="24"/>
  <c r="H9" i="24"/>
  <c r="H8" i="24"/>
  <c r="H7" i="24"/>
  <c r="H6" i="24"/>
  <c r="H5" i="24"/>
  <c r="G4" i="24"/>
  <c r="F4" i="24"/>
  <c r="R21" i="27"/>
  <c r="Q21" i="27"/>
  <c r="P21" i="27"/>
  <c r="O21" i="27"/>
  <c r="N21" i="27"/>
  <c r="M21" i="27"/>
  <c r="L21" i="27"/>
  <c r="K21" i="27"/>
  <c r="I21" i="27"/>
  <c r="H21" i="27"/>
  <c r="G21" i="27"/>
  <c r="J15" i="27"/>
  <c r="J21" i="27" s="1"/>
  <c r="Q13" i="27"/>
  <c r="P13" i="27"/>
  <c r="O13" i="27"/>
  <c r="N13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N2" i="27"/>
  <c r="F12" i="21"/>
  <c r="F11" i="21"/>
  <c r="E9" i="21"/>
  <c r="F9" i="21" s="1"/>
  <c r="D9" i="21"/>
  <c r="C9" i="21"/>
  <c r="B9" i="21"/>
  <c r="F8" i="21"/>
  <c r="F7" i="21"/>
  <c r="F6" i="21"/>
  <c r="F5" i="21"/>
  <c r="E4" i="21"/>
  <c r="D4" i="21"/>
  <c r="C4" i="21"/>
  <c r="B4" i="21"/>
  <c r="Q12" i="20"/>
  <c r="P12" i="20"/>
  <c r="R12" i="20" s="1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R11" i="20"/>
  <c r="R10" i="20"/>
  <c r="R9" i="20"/>
  <c r="R8" i="20"/>
  <c r="R7" i="20"/>
  <c r="R6" i="20"/>
  <c r="R5" i="20"/>
  <c r="M3" i="20"/>
  <c r="G21" i="19"/>
  <c r="G20" i="19"/>
  <c r="G18" i="19"/>
  <c r="G17" i="19"/>
  <c r="G10" i="19"/>
  <c r="G9" i="19"/>
  <c r="F8" i="19"/>
  <c r="E8" i="19"/>
  <c r="D8" i="19"/>
  <c r="C8" i="19"/>
  <c r="G6" i="19"/>
  <c r="G5" i="19"/>
  <c r="F4" i="19"/>
  <c r="E4" i="19"/>
  <c r="D4" i="19"/>
  <c r="C4" i="19"/>
  <c r="I3" i="18"/>
  <c r="I2" i="18"/>
  <c r="C20" i="17"/>
  <c r="B20" i="17"/>
  <c r="F19" i="17"/>
  <c r="E19" i="17"/>
  <c r="D19" i="17"/>
  <c r="C19" i="17"/>
  <c r="B19" i="17"/>
  <c r="F18" i="17"/>
  <c r="E18" i="17"/>
  <c r="C18" i="17"/>
  <c r="B18" i="17"/>
  <c r="C17" i="17"/>
  <c r="B17" i="17"/>
  <c r="C16" i="17"/>
  <c r="B16" i="17"/>
  <c r="C15" i="17"/>
  <c r="B15" i="17"/>
  <c r="F14" i="17"/>
  <c r="E14" i="17"/>
  <c r="D14" i="17"/>
  <c r="C14" i="17"/>
  <c r="B14" i="17"/>
  <c r="C13" i="17"/>
  <c r="B13" i="17"/>
  <c r="C21" i="17"/>
  <c r="B21" i="17"/>
  <c r="G10" i="17"/>
  <c r="G16" i="17" s="1"/>
  <c r="F13" i="17"/>
  <c r="E17" i="17"/>
  <c r="D18" i="17"/>
  <c r="I9" i="17"/>
  <c r="H9" i="17"/>
  <c r="I8" i="17"/>
  <c r="H8" i="17"/>
  <c r="I7" i="17"/>
  <c r="H7" i="17"/>
  <c r="I6" i="17"/>
  <c r="H6" i="17"/>
  <c r="I5" i="17"/>
  <c r="H5" i="17"/>
  <c r="I4" i="17"/>
  <c r="H4" i="17"/>
  <c r="I3" i="17"/>
  <c r="H3" i="17"/>
  <c r="D31" i="16"/>
  <c r="C31" i="16"/>
  <c r="D30" i="16"/>
  <c r="C30" i="16"/>
  <c r="E29" i="16"/>
  <c r="E28" i="16"/>
  <c r="E27" i="16"/>
  <c r="E26" i="16"/>
  <c r="E25" i="16"/>
  <c r="E22" i="16"/>
  <c r="E21" i="16"/>
  <c r="D20" i="16"/>
  <c r="D24" i="16" s="1"/>
  <c r="C20" i="16"/>
  <c r="C24" i="16" s="1"/>
  <c r="E19" i="16"/>
  <c r="E18" i="16"/>
  <c r="D17" i="16"/>
  <c r="C17" i="16"/>
  <c r="D16" i="16"/>
  <c r="C16" i="16"/>
  <c r="E15" i="16"/>
  <c r="E14" i="16"/>
  <c r="E13" i="16"/>
  <c r="E12" i="16"/>
  <c r="E11" i="16"/>
  <c r="D8" i="16"/>
  <c r="C8" i="16"/>
  <c r="D7" i="16"/>
  <c r="C7" i="16"/>
  <c r="D5" i="16"/>
  <c r="C5" i="16"/>
  <c r="D4" i="16"/>
  <c r="C4" i="16"/>
  <c r="B13" i="11"/>
  <c r="B8" i="11"/>
  <c r="D23" i="8"/>
  <c r="C23" i="8"/>
  <c r="B23" i="8"/>
  <c r="D22" i="8"/>
  <c r="C22" i="8"/>
  <c r="B22" i="8"/>
  <c r="D21" i="8"/>
  <c r="C21" i="8"/>
  <c r="B21" i="8"/>
  <c r="G7" i="30" l="1"/>
  <c r="G8" i="30"/>
  <c r="G9" i="26"/>
  <c r="G4" i="26"/>
  <c r="G4" i="25"/>
  <c r="H3" i="28"/>
  <c r="H4" i="24"/>
  <c r="F4" i="21"/>
  <c r="G4" i="19"/>
  <c r="G15" i="19"/>
  <c r="G14" i="19"/>
  <c r="G8" i="19"/>
  <c r="G14" i="17"/>
  <c r="G13" i="17"/>
  <c r="G15" i="17"/>
  <c r="G19" i="17"/>
  <c r="G18" i="17"/>
  <c r="E30" i="16"/>
  <c r="E5" i="16"/>
  <c r="E31" i="16"/>
  <c r="C6" i="16"/>
  <c r="D6" i="16"/>
  <c r="E7" i="16"/>
  <c r="D9" i="16"/>
  <c r="C9" i="16"/>
  <c r="E16" i="16"/>
  <c r="E17" i="16"/>
  <c r="D10" i="16"/>
  <c r="E10" i="16" s="1"/>
  <c r="C10" i="16"/>
  <c r="E4" i="16"/>
  <c r="E24" i="16"/>
  <c r="E6" i="16"/>
  <c r="E8" i="16"/>
  <c r="F15" i="17"/>
  <c r="E20" i="16"/>
  <c r="C23" i="16"/>
  <c r="F17" i="17"/>
  <c r="G5" i="31"/>
  <c r="D23" i="16"/>
  <c r="E23" i="16" s="1"/>
  <c r="E20" i="17"/>
  <c r="I10" i="17"/>
  <c r="D21" i="17"/>
  <c r="E21" i="17"/>
  <c r="D17" i="17"/>
  <c r="D16" i="17"/>
  <c r="E16" i="17"/>
  <c r="F21" i="17"/>
  <c r="G17" i="17"/>
  <c r="D13" i="17"/>
  <c r="D15" i="17"/>
  <c r="E15" i="17"/>
  <c r="D20" i="17"/>
  <c r="H10" i="17"/>
  <c r="F20" i="17"/>
  <c r="G20" i="17"/>
  <c r="F16" i="17"/>
  <c r="E13" i="17"/>
  <c r="F13" i="32"/>
  <c r="G9" i="32"/>
  <c r="F4" i="31"/>
  <c r="G11" i="31"/>
  <c r="G4" i="31" l="1"/>
  <c r="F4" i="30"/>
  <c r="E9" i="16"/>
  <c r="I11" i="17"/>
  <c r="H11" i="17"/>
  <c r="G21" i="17"/>
  <c r="G10" i="36"/>
  <c r="G13" i="32"/>
  <c r="G4" i="30" l="1"/>
  <c r="F6" i="30"/>
  <c r="G6" i="30" s="1"/>
  <c r="F9" i="30"/>
  <c r="G9" i="30" s="1"/>
  <c r="B18" i="56"/>
  <c r="B26" i="56" s="1"/>
  <c r="C18" i="56"/>
  <c r="C26" i="56" s="1"/>
  <c r="E19" i="56"/>
  <c r="E25" i="56"/>
  <c r="E22" i="56"/>
  <c r="E21" i="56"/>
  <c r="E18" i="56"/>
  <c r="E20" i="56"/>
  <c r="E26" i="56" l="1"/>
</calcChain>
</file>

<file path=xl/sharedStrings.xml><?xml version="1.0" encoding="utf-8"?>
<sst xmlns="http://schemas.openxmlformats.org/spreadsheetml/2006/main" count="787" uniqueCount="489">
  <si>
    <t>% Change in GDP</t>
  </si>
  <si>
    <t>World</t>
  </si>
  <si>
    <t xml:space="preserve">Advanced Economies </t>
  </si>
  <si>
    <t>United States</t>
  </si>
  <si>
    <t>United Kingdom</t>
  </si>
  <si>
    <t>Canada</t>
  </si>
  <si>
    <t>Euro Area</t>
  </si>
  <si>
    <t>Emerging Market and Developing Economies</t>
  </si>
  <si>
    <t>Caribbean</t>
  </si>
  <si>
    <t>Antigua &amp; Barbuda</t>
  </si>
  <si>
    <t>The Bahamas</t>
  </si>
  <si>
    <t>Barbados</t>
  </si>
  <si>
    <t>Dominican Republic</t>
  </si>
  <si>
    <t>Grenada</t>
  </si>
  <si>
    <t>Jamaica</t>
  </si>
  <si>
    <t>Trinidad and Tobago</t>
  </si>
  <si>
    <t>% Change in Prices</t>
  </si>
  <si>
    <t>Table 2.1: Global Economic Growth</t>
  </si>
  <si>
    <t>Table 2.2: Select Economic Growth Rates from the Caribbean</t>
  </si>
  <si>
    <t>Table 2.3: Global Inflation</t>
  </si>
  <si>
    <t xml:space="preserve">Table 2.4: Select Inflation Rates from the Caribbean </t>
  </si>
  <si>
    <t>USA</t>
  </si>
  <si>
    <t>UK</t>
  </si>
  <si>
    <t>Q1</t>
  </si>
  <si>
    <t>Q2</t>
  </si>
  <si>
    <t>Q3</t>
  </si>
  <si>
    <t>Q4</t>
  </si>
  <si>
    <r>
      <t>US</t>
    </r>
    <r>
      <rPr>
        <b/>
        <vertAlign val="superscript"/>
        <sz val="10"/>
        <rFont val="Book Antiqua"/>
        <family val="1"/>
      </rPr>
      <t>1</t>
    </r>
  </si>
  <si>
    <t>Rates in %</t>
  </si>
  <si>
    <t>1. Mid-point of the federal funds rate range used in this table</t>
  </si>
  <si>
    <t>Table 2.5: Key Interest Rates (%, at the end of Quarter)</t>
  </si>
  <si>
    <t>Source: Bank of England; US Federal Reserve Bank, European</t>
  </si>
  <si>
    <t>Central and Bank of Canada</t>
  </si>
  <si>
    <t>CAD</t>
  </si>
  <si>
    <t>EURO</t>
  </si>
  <si>
    <t>GBP</t>
  </si>
  <si>
    <t>Figure 2.1: Average Quarterly Foreign Currency per U.S Dollar</t>
  </si>
  <si>
    <t>Source: United States Federal Reserve Bank</t>
  </si>
  <si>
    <t>Avg. Inflation Rates (%)</t>
  </si>
  <si>
    <t>Categories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</si>
  <si>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</si>
  <si>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</si>
  <si>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</si>
  <si>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</si>
  <si>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</si>
  <si>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</si>
  <si>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>Transport</t>
  </si>
  <si>
    <t>Communication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</si>
  <si>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</si>
  <si>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</si>
  <si>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</si>
  <si>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</si>
  <si>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</si>
  <si>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</si>
  <si>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CPI Inflation</t>
  </si>
  <si>
    <t>Non Food Inflation</t>
  </si>
  <si>
    <t>Core Inflation*</t>
  </si>
  <si>
    <t>CPI Excluding Housing &amp; Utilities</t>
  </si>
  <si>
    <t>Food Inflation</t>
  </si>
  <si>
    <t>Housing &amp; Utilities Inflation</t>
  </si>
  <si>
    <t>Electricity and Fuel Inflation</t>
  </si>
  <si>
    <t>% Change over the same Quarter a Year Ago</t>
  </si>
  <si>
    <t>*Core inflation is CPI inflation which excludes food and non-alcoholic beverages, electricity and fuel</t>
  </si>
  <si>
    <t>Table 3.3: Average Inflation Rates</t>
  </si>
  <si>
    <t>QTR 1</t>
  </si>
  <si>
    <t>QTR 2</t>
  </si>
  <si>
    <t>QTR 3</t>
  </si>
  <si>
    <t>QTR 4</t>
  </si>
  <si>
    <t>CPI Index</t>
  </si>
  <si>
    <t>Food Index</t>
  </si>
  <si>
    <t>Restaurants and hotels</t>
  </si>
  <si>
    <t>Table 3.4: Selected Quarterly Inflation Rates (%)</t>
  </si>
  <si>
    <t>Housing &amp; Utilities</t>
  </si>
  <si>
    <t>Figure 3.1: Inflation Indices for Selected Divisions</t>
  </si>
  <si>
    <t>FALL</t>
  </si>
  <si>
    <t>% Change</t>
  </si>
  <si>
    <t>Total Population</t>
  </si>
  <si>
    <t xml:space="preserve">  Working Age Population</t>
  </si>
  <si>
    <t xml:space="preserve">    Labour Force</t>
  </si>
  <si>
    <t xml:space="preserve">     Employed</t>
  </si>
  <si>
    <t xml:space="preserve">     Unemployed</t>
  </si>
  <si>
    <t xml:space="preserve">       Unemployment Rate</t>
  </si>
  <si>
    <t xml:space="preserve">    Labour Force Participation Rate</t>
  </si>
  <si>
    <t>Caymanian Population</t>
  </si>
  <si>
    <t>Permanent Residents Population</t>
  </si>
  <si>
    <t xml:space="preserve">  Working Age Population*</t>
  </si>
  <si>
    <t>Non-Caymanian Population</t>
  </si>
  <si>
    <t>Table 3.5: Summary of Labour Force Indicators</t>
  </si>
  <si>
    <t>CI$ '000</t>
  </si>
  <si>
    <t>Abs. Change</t>
  </si>
  <si>
    <t>Food and Beverages</t>
  </si>
  <si>
    <t>Industrial Supplies n.e.s.</t>
  </si>
  <si>
    <t>Fuels and Lubricants</t>
  </si>
  <si>
    <t xml:space="preserve">Capital Goods </t>
  </si>
  <si>
    <t>Transport Equipment</t>
  </si>
  <si>
    <t>Consumer Goods n.e.s.</t>
  </si>
  <si>
    <t>Goods n.e.s.</t>
  </si>
  <si>
    <t>Total Imports</t>
  </si>
  <si>
    <t>Total Non-Fuel Imports</t>
  </si>
  <si>
    <t>Fuel and Lubricants</t>
  </si>
  <si>
    <t>Cargo ('000 Tonnes)</t>
  </si>
  <si>
    <t>Fuel (Millions of Imperial Gallons)</t>
  </si>
  <si>
    <t>Figure 3.3: Volume of Imported Fuel &amp; Cargo</t>
  </si>
  <si>
    <t>Figure 3.2: Imports by Broad Economic Category</t>
  </si>
  <si>
    <t>Bank and Trust Licensees</t>
  </si>
  <si>
    <r>
      <t xml:space="preserve">  </t>
    </r>
    <r>
      <rPr>
        <b/>
        <i/>
        <sz val="11"/>
        <rFont val="Book Antiqua"/>
        <family val="1"/>
      </rPr>
      <t>Of which</t>
    </r>
    <r>
      <rPr>
        <b/>
        <sz val="11"/>
        <rFont val="Book Antiqua"/>
        <family val="1"/>
      </rPr>
      <t xml:space="preserve">:  </t>
    </r>
    <r>
      <rPr>
        <sz val="11"/>
        <rFont val="Book Antiqua"/>
        <family val="1"/>
      </rPr>
      <t xml:space="preserve">Class 'A' </t>
    </r>
  </si>
  <si>
    <t>Number of Banks</t>
  </si>
  <si>
    <t xml:space="preserve">                      Class 'B' </t>
  </si>
  <si>
    <t>Europe</t>
  </si>
  <si>
    <t>Caribbean &amp; Central America</t>
  </si>
  <si>
    <t>Trust Companies</t>
  </si>
  <si>
    <t>Asia &amp; Australia</t>
  </si>
  <si>
    <t xml:space="preserve">  Trust Companies (Unrestricted)</t>
  </si>
  <si>
    <t>Canada &amp; Mexico</t>
  </si>
  <si>
    <t>South America</t>
  </si>
  <si>
    <t>Middle East &amp; Africa</t>
  </si>
  <si>
    <t>US$ Billion</t>
  </si>
  <si>
    <t>Total</t>
  </si>
  <si>
    <t xml:space="preserve">  Assets</t>
  </si>
  <si>
    <t xml:space="preserve">  Liabilities</t>
  </si>
  <si>
    <t xml:space="preserve">  Trust Companies (Restricted)</t>
  </si>
  <si>
    <t>Assets and Liabilities</t>
  </si>
  <si>
    <t>Total Position</t>
  </si>
  <si>
    <t>Assets</t>
  </si>
  <si>
    <t>Liabilities</t>
  </si>
  <si>
    <t>Cross-Border Position (Foreign and Domestic Currency)</t>
  </si>
  <si>
    <t>Domestic Position (Foreign Currency)</t>
  </si>
  <si>
    <t>Total Insurance Licensees</t>
  </si>
  <si>
    <t xml:space="preserve">   Class 'A' Licences (Domestic)</t>
  </si>
  <si>
    <t xml:space="preserve">   Class 'B' Licences (Captives)</t>
  </si>
  <si>
    <t xml:space="preserve">   Class 'C' Licences (Captives) </t>
  </si>
  <si>
    <t xml:space="preserve">   Class 'D' Licences (Captives)</t>
  </si>
  <si>
    <t xml:space="preserve">   Total Captives</t>
  </si>
  <si>
    <t>Financial Position of Captives</t>
  </si>
  <si>
    <t xml:space="preserve">   Premiums</t>
  </si>
  <si>
    <t xml:space="preserve">   Total Assets</t>
  </si>
  <si>
    <t>Number of Companies</t>
  </si>
  <si>
    <t>Africa, Asia &amp; Middle East</t>
  </si>
  <si>
    <t>Caribbean &amp; Latin America</t>
  </si>
  <si>
    <t>North America</t>
  </si>
  <si>
    <t>Pacific Rim</t>
  </si>
  <si>
    <t>Other</t>
  </si>
  <si>
    <t>Healthcare</t>
  </si>
  <si>
    <t>Workers' Compensation</t>
  </si>
  <si>
    <t>Property</t>
  </si>
  <si>
    <t>General Liability</t>
  </si>
  <si>
    <t>Professional Liability</t>
  </si>
  <si>
    <t>Master</t>
  </si>
  <si>
    <t>Registered, 
Administered, 
Licensed 
&amp; Limited Investor Funds</t>
  </si>
  <si>
    <t xml:space="preserve">Total </t>
  </si>
  <si>
    <t xml:space="preserve">Instruments </t>
  </si>
  <si>
    <t>Mutual Funds</t>
  </si>
  <si>
    <t>Specialist Debt Security</t>
  </si>
  <si>
    <t>Insurance Linked Security</t>
  </si>
  <si>
    <t>Sovereign Debt Security</t>
  </si>
  <si>
    <t>Primary Equity</t>
  </si>
  <si>
    <t>Secondary Equity</t>
  </si>
  <si>
    <t>Retail Debt Security</t>
  </si>
  <si>
    <t>-</t>
  </si>
  <si>
    <t>Source: Cayman Islands Stock Exchange</t>
  </si>
  <si>
    <t>New Company Registrations</t>
  </si>
  <si>
    <t>Exempt</t>
  </si>
  <si>
    <t>Non-Resident</t>
  </si>
  <si>
    <t>Resident</t>
  </si>
  <si>
    <t>Foreign</t>
  </si>
  <si>
    <t>Foundation</t>
  </si>
  <si>
    <t>Total Company Registrations</t>
  </si>
  <si>
    <t>Limited Liability Companies</t>
  </si>
  <si>
    <t>Source: Cayman Islands General Registry</t>
  </si>
  <si>
    <t>New Partnership Registrations</t>
  </si>
  <si>
    <t>Exempt Limited</t>
  </si>
  <si>
    <t>Limited</t>
  </si>
  <si>
    <t>Total Partnership Registrations</t>
  </si>
  <si>
    <t>Limited Liability*</t>
  </si>
  <si>
    <t>Source: Cayman Islands Monetary Authority</t>
  </si>
  <si>
    <t>Table 4.4: Captive Insurance Licensees by Risk Location and Primary Class of Business, 2020–2023</t>
  </si>
  <si>
    <t>*Commenced in December 2020</t>
  </si>
  <si>
    <t>Net Operating Balance</t>
  </si>
  <si>
    <t>Net Lending</t>
  </si>
  <si>
    <t>Table 5.1: Summary of Fiscal Operations</t>
  </si>
  <si>
    <t>Millions of Cayman Islands Dollars</t>
  </si>
  <si>
    <t>Revenue</t>
  </si>
  <si>
    <t>Expense</t>
  </si>
  <si>
    <t>Net Investment in Non-Financial Assets</t>
  </si>
  <si>
    <t>Expenditure</t>
  </si>
  <si>
    <t>Financing:</t>
  </si>
  <si>
    <t>Net Acquisition of Financial Assets</t>
  </si>
  <si>
    <t>Net Incurrence of Liabilities</t>
  </si>
  <si>
    <t>Table 5.2: Revenue Collection of Central Government</t>
  </si>
  <si>
    <t>Taxes</t>
  </si>
  <si>
    <t>Taxes on Int'l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</si>
  <si>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</si>
  <si>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</si>
  <si>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</si>
  <si>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</si>
  <si>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</si>
  <si>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</si>
  <si>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</si>
  <si>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Transfers n.e.c.</t>
  </si>
  <si>
    <t>Import Duties</t>
  </si>
  <si>
    <t xml:space="preserve">Gasoline/Diesel </t>
  </si>
  <si>
    <t>Alcoholic Beverages</t>
  </si>
  <si>
    <t>Motor Vehicles</t>
  </si>
  <si>
    <t xml:space="preserve">Tobacco Products </t>
  </si>
  <si>
    <t>Other Import Duties</t>
  </si>
  <si>
    <t xml:space="preserve">Other Levies </t>
  </si>
  <si>
    <t>Cruise Ship Departure Charges</t>
  </si>
  <si>
    <t>Environmental Protection Fund Fees</t>
  </si>
  <si>
    <t>Taxes on International Trade and Transactions</t>
  </si>
  <si>
    <t>Financial Services Licences</t>
  </si>
  <si>
    <t>ICTA Licences &amp; Royalties</t>
  </si>
  <si>
    <t>Work Permit and Residency Fees</t>
  </si>
  <si>
    <t>Other Stamp Duties</t>
  </si>
  <si>
    <t>Traders' Licences</t>
  </si>
  <si>
    <t>Other Domestic Taxes</t>
  </si>
  <si>
    <t xml:space="preserve">Of which: </t>
  </si>
  <si>
    <t>Tourist Accommodation Charges</t>
  </si>
  <si>
    <t>Motor Vehicle Charges</t>
  </si>
  <si>
    <t xml:space="preserve">Taxes on Goods &amp; Services </t>
  </si>
  <si>
    <t>Bank and Trust Licences</t>
  </si>
  <si>
    <t>Insurance Licences</t>
  </si>
  <si>
    <t>Other Company Fees - Exempt</t>
  </si>
  <si>
    <t>Other Company Fees - Foreign</t>
  </si>
  <si>
    <t>Other Company Fees - Non-Resident</t>
  </si>
  <si>
    <t>Other Company Fees - Resident</t>
  </si>
  <si>
    <t>Partnership Fees</t>
  </si>
  <si>
    <t>Mutual Fund Administrators</t>
  </si>
  <si>
    <t>Money Services Licences</t>
  </si>
  <si>
    <t>Security Investment Business Licences</t>
  </si>
  <si>
    <t>Table 5.6: Expense of the Central Government</t>
  </si>
  <si>
    <t xml:space="preserve">Expense </t>
  </si>
  <si>
    <t>Compensation of Employees</t>
  </si>
  <si>
    <t>Use of Goods and Services</t>
  </si>
  <si>
    <t>Subsidies</t>
  </si>
  <si>
    <t>Social Benefits</t>
  </si>
  <si>
    <t>Consumption of Fixed Capital</t>
  </si>
  <si>
    <t>Interest</t>
  </si>
  <si>
    <t>Other Expense</t>
  </si>
  <si>
    <t>Table 5.7: Investment in Non-Financial Assets of the Central Government</t>
  </si>
  <si>
    <t>Gross Investment in Non-Financial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</si>
  <si>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</si>
  <si>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</si>
  <si>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</si>
  <si>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</si>
  <si>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</si>
  <si>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t>Primary Balance</t>
  </si>
  <si>
    <t>Interest Payments-to-Revenue Ratio</t>
  </si>
  <si>
    <t>Debt Service-to-GDP Ratio</t>
  </si>
  <si>
    <t>Debt Service-to-Revenue Ratio</t>
  </si>
  <si>
    <t>Nominal GDP (CI$M)</t>
  </si>
  <si>
    <t>Central Gov't Debt (CI$M)</t>
  </si>
  <si>
    <t>Debt-to-GDP Ratio (%)</t>
  </si>
  <si>
    <t>External Debt Stock (CI$M)</t>
  </si>
  <si>
    <t>Domestic Debt Stock (CI$M)</t>
  </si>
  <si>
    <t>Figure 5.1: Central Government’s Fiscal Balances (CI$ Million)</t>
  </si>
  <si>
    <t>Source: Cayman Islands Treasury Department and ESO</t>
  </si>
  <si>
    <t>Table 5.3: Taxes on Goods and Services</t>
  </si>
  <si>
    <t>Table 5.5: Taxes on International Trade and Transactions</t>
  </si>
  <si>
    <t>Table 5.4: Financial Services Licences</t>
  </si>
  <si>
    <t>Figure 5.2: Primary Fiscal Balance</t>
  </si>
  <si>
    <t>Debt-to-GDP Ratios and Debt Composition</t>
  </si>
  <si>
    <t>Figure 5.3: Central Government’s Outstanding Debt, Debt-to-GDP Ratios and Debt Composition</t>
  </si>
  <si>
    <t>Table 5.9: Central Government Debt Service Indicators</t>
  </si>
  <si>
    <t>Table 5.8: Financing of the Central Government</t>
  </si>
  <si>
    <t xml:space="preserve">   Net Acquisition of Financial Assets</t>
  </si>
  <si>
    <t xml:space="preserve">   Net Incurence of Liabilities</t>
  </si>
  <si>
    <t xml:space="preserve">        Disbursements</t>
  </si>
  <si>
    <t xml:space="preserve">        Loan Repayment</t>
  </si>
  <si>
    <t>* With rights to work (WRW) only</t>
  </si>
  <si>
    <t>Source: ESO Fall Labour Force Survey (2023)</t>
  </si>
  <si>
    <t>Source: Customs Department and Port Authority of the Cayman Islands</t>
  </si>
  <si>
    <t>Source: Cayman Islands Monetary Authority, Bank of International Settlements (BIS)</t>
  </si>
  <si>
    <t>Source: Cayman Islands Treasury Department</t>
  </si>
  <si>
    <t>Sources: Cayman Islands Treasury Department and ESO</t>
  </si>
  <si>
    <t>Source: Cayman Islands Treasury Department, ESO</t>
  </si>
  <si>
    <t>Source: Cayman Islands Treasury Department, Economics and Statistics Office</t>
  </si>
  <si>
    <t>Table 3.1: Cayman Islands’ Gross Domestic Product</t>
  </si>
  <si>
    <t>2023E</t>
  </si>
  <si>
    <t>GDP at Current Prices (CI$M)</t>
  </si>
  <si>
    <t>Current GDP growth (%)</t>
  </si>
  <si>
    <t>Per Capita GDP at current prices (CI$)1</t>
  </si>
  <si>
    <t>GDP at constant 2015 prices (CI$M)</t>
  </si>
  <si>
    <t>Real GDP growth (%)</t>
  </si>
  <si>
    <t>Per Capita GDP at constant 2015 prices (CI$)</t>
  </si>
  <si>
    <t>GDP per Capita calculated using mid-year population</t>
  </si>
  <si>
    <t>Table 3.2: Real GDP (at 2015 Prices) by Sector</t>
  </si>
  <si>
    <t>Primary Sectors</t>
  </si>
  <si>
    <t>Agriculture &amp; Fishing</t>
  </si>
  <si>
    <t>Mining &amp; Quarrying</t>
  </si>
  <si>
    <t>Secondary Sectors</t>
  </si>
  <si>
    <t>Manufacturing</t>
  </si>
  <si>
    <t>Construction</t>
  </si>
  <si>
    <t>Services Sectors</t>
  </si>
  <si>
    <t>Electricity &amp; Water Supply</t>
  </si>
  <si>
    <t>Wholesale &amp; Retail Trade, Repairs &amp; Installation of Machinery</t>
  </si>
  <si>
    <t>Hotels &amp; Restaurants incl. Bars</t>
  </si>
  <si>
    <t>Transport, Storage &amp; Communication</t>
  </si>
  <si>
    <t>Financing &amp; Insurance Services</t>
  </si>
  <si>
    <t>Business Activities and Admin</t>
  </si>
  <si>
    <t>Real Estate</t>
  </si>
  <si>
    <t>Health and Social Work</t>
  </si>
  <si>
    <t>Producers of Government Services</t>
  </si>
  <si>
    <t>Other Services</t>
  </si>
  <si>
    <t>Taxes less Subsidies on Products</t>
  </si>
  <si>
    <t>GDP constant at purchasers' prices</t>
  </si>
  <si>
    <t>Growth (%)</t>
  </si>
  <si>
    <t>Table 3.6: Balance of Payments (in CI$ million</t>
  </si>
  <si>
    <t>Current Account Balances</t>
  </si>
  <si>
    <t>Trade balance</t>
  </si>
  <si>
    <t xml:space="preserve">   Exports</t>
  </si>
  <si>
    <t xml:space="preserve">   Imports, f.o.b.</t>
  </si>
  <si>
    <t xml:space="preserve">Services, net </t>
  </si>
  <si>
    <t>Receipts</t>
  </si>
  <si>
    <t>o/w tourism visitor expenditure</t>
  </si>
  <si>
    <t>o/w financial services</t>
  </si>
  <si>
    <t>Payments</t>
  </si>
  <si>
    <t>Net income</t>
  </si>
  <si>
    <t xml:space="preserve">   Credits</t>
  </si>
  <si>
    <t xml:space="preserve">   Debits</t>
  </si>
  <si>
    <t>Transfers, net</t>
  </si>
  <si>
    <t xml:space="preserve">   Private</t>
  </si>
  <si>
    <t xml:space="preserve">      Credits</t>
  </si>
  <si>
    <t xml:space="preserve">      Debits</t>
  </si>
  <si>
    <t>Current Account Balance7</t>
  </si>
  <si>
    <t>Percent of GDP (%)</t>
  </si>
  <si>
    <t>Money Supply</t>
  </si>
  <si>
    <t>Loans-to-Deposits  Ratio</t>
  </si>
  <si>
    <t>Figure 3.4: Liquidity Indicators</t>
  </si>
  <si>
    <t>Table 3.7: Monetary and Banking Summary, in CI$ million</t>
  </si>
  <si>
    <t>Total Assets</t>
  </si>
  <si>
    <t>Net Foreign Assets</t>
  </si>
  <si>
    <t>Monetary Authority</t>
  </si>
  <si>
    <t>Commercial Banks</t>
  </si>
  <si>
    <t>Net Domestic Assets</t>
  </si>
  <si>
    <t>Domestic credit</t>
  </si>
  <si>
    <t>Claims on central government</t>
  </si>
  <si>
    <t>Claims on other public sector</t>
  </si>
  <si>
    <t>Claims on private sector</t>
  </si>
  <si>
    <t>Other items net</t>
  </si>
  <si>
    <t>Broad Liquidity</t>
  </si>
  <si>
    <t>Broad money (KYD) M2</t>
  </si>
  <si>
    <t>Currency in circulation</t>
  </si>
  <si>
    <t>KYD Deposits</t>
  </si>
  <si>
    <t>Demand deposits</t>
  </si>
  <si>
    <t>Time and savings deposits</t>
  </si>
  <si>
    <t>FOREX deposits</t>
  </si>
  <si>
    <t>of which: US dollars</t>
  </si>
  <si>
    <t>US dollars share (%)</t>
  </si>
  <si>
    <t>Table 3.8: Net Foreign Assets, CI$ million</t>
  </si>
  <si>
    <t xml:space="preserve"> Monetary Authority</t>
  </si>
  <si>
    <t xml:space="preserve"> Commercial Banks</t>
  </si>
  <si>
    <t>Foreign Assets</t>
  </si>
  <si>
    <t>Bal. with Banks &amp; Branches</t>
  </si>
  <si>
    <t>Total Investment</t>
  </si>
  <si>
    <t>Total Non-Resident Loans</t>
  </si>
  <si>
    <t>Foreign Liabilities</t>
  </si>
  <si>
    <t>Total Non-Resident Deposits</t>
  </si>
  <si>
    <t>Other Liabilities</t>
  </si>
  <si>
    <t>Table 3.9: Net Domestic Credit, CI$ million</t>
  </si>
  <si>
    <t>Domestic Credit</t>
  </si>
  <si>
    <t>Credit to Public Sector</t>
  </si>
  <si>
    <t>Credit to Central Government</t>
  </si>
  <si>
    <t>Credit to Other Public Sector</t>
  </si>
  <si>
    <t>Credit to Private Sector</t>
  </si>
  <si>
    <t>Table 3.10: Net Credit to the Private Sector, CI$ million</t>
  </si>
  <si>
    <t>Total Private Sector Credit</t>
  </si>
  <si>
    <t>Credit to Businesses</t>
  </si>
  <si>
    <t>Production &amp; Manufacturing</t>
  </si>
  <si>
    <t>Agriculture, Fishing and Mining</t>
  </si>
  <si>
    <t>Utilities</t>
  </si>
  <si>
    <t>Services</t>
  </si>
  <si>
    <t>Accommodation, Food, Bar &amp; Entertainment Services</t>
  </si>
  <si>
    <t>Transportation, Storage &amp; Communications</t>
  </si>
  <si>
    <t>Education, Recreational &amp; Other Professional Services</t>
  </si>
  <si>
    <t>Trade and Commerce</t>
  </si>
  <si>
    <t>Wholesale &amp; Retail Sales Trade</t>
  </si>
  <si>
    <t>Real Estate Agents, Rental and Leasing Companies</t>
  </si>
  <si>
    <t>Other Business Activities (General Business Activity)</t>
  </si>
  <si>
    <t>Other Financial Corporations</t>
  </si>
  <si>
    <t>Credit to Households</t>
  </si>
  <si>
    <t>Domestic  Property</t>
  </si>
  <si>
    <t>Education and Technology</t>
  </si>
  <si>
    <t>Miscellaneous*</t>
  </si>
  <si>
    <t>NonProfit Organizations</t>
  </si>
  <si>
    <t>Foreclosure Rate (%)</t>
  </si>
  <si>
    <t>Foreclosure Inventory (US$-value)</t>
  </si>
  <si>
    <t>Figure 3.5: Residential Mortgages Foreclosures Inventory</t>
  </si>
  <si>
    <t>Weighted Average Rate on kyd Deposits</t>
  </si>
  <si>
    <t>Prime Lending Rate</t>
  </si>
  <si>
    <t>Weighted Average Rate on Loans</t>
  </si>
  <si>
    <t>Figure 3.6: Cayman Islands’ Interest Rates (%, End of Quarter</t>
  </si>
  <si>
    <t>Estimate</t>
  </si>
  <si>
    <t>Projections</t>
  </si>
  <si>
    <t>Cayman Islands</t>
  </si>
  <si>
    <t>Advanced Economies</t>
  </si>
  <si>
    <t>Consumer Prices Index (avg. %)</t>
  </si>
  <si>
    <t>Unemployment (%)</t>
  </si>
  <si>
    <t xml:space="preserve">Table 6.2: Real GDP at (2015 Prices) by Sector ($ million) </t>
  </si>
  <si>
    <t>Millions of CI$</t>
  </si>
  <si>
    <t>GDP constant at purchasers prices</t>
  </si>
  <si>
    <t>In Thousands</t>
  </si>
  <si>
    <t>Others</t>
  </si>
  <si>
    <t xml:space="preserve"> USA (% share)</t>
  </si>
  <si>
    <t>Table 4.9: Stay-over Arrivals by Country of Origin, 2020-2023</t>
  </si>
  <si>
    <t xml:space="preserve">% Change </t>
  </si>
  <si>
    <t>Residential</t>
  </si>
  <si>
    <t>Houses</t>
  </si>
  <si>
    <t>Apartments</t>
  </si>
  <si>
    <t>Commercial</t>
  </si>
  <si>
    <t>Industrial</t>
  </si>
  <si>
    <t>Hotel</t>
  </si>
  <si>
    <t>Government</t>
  </si>
  <si>
    <t>Total Arrivals</t>
  </si>
  <si>
    <t>Cruise Arrivals</t>
  </si>
  <si>
    <t>Source: Department of Tourism</t>
  </si>
  <si>
    <t>Figure 4.2: Tourist Arrivals, 2020-2023</t>
  </si>
  <si>
    <t>Figure 4.3: Cruise Arrivals, 2020-2023</t>
  </si>
  <si>
    <t>Number of Certificates</t>
  </si>
  <si>
    <t>Hotels</t>
  </si>
  <si>
    <t xml:space="preserve">Industrial </t>
  </si>
  <si>
    <t>Project Approvals (CI$ Mil)</t>
  </si>
  <si>
    <t>Number of Approvals</t>
  </si>
  <si>
    <t>Number of  Permits</t>
  </si>
  <si>
    <t>Building Permits ($CI Mil)</t>
  </si>
  <si>
    <t>Certificate of Occupancy (CI$ Million)</t>
  </si>
  <si>
    <t>Freehold</t>
  </si>
  <si>
    <t>number</t>
  </si>
  <si>
    <t>value (CI$M)</t>
  </si>
  <si>
    <t>Leasehold</t>
  </si>
  <si>
    <t>Source: Lands and Survey Department</t>
  </si>
  <si>
    <t>Millions of US Gallons</t>
  </si>
  <si>
    <t>Water Production</t>
  </si>
  <si>
    <t>Water Consumption</t>
  </si>
  <si>
    <t>'000 of megawatt hrs</t>
  </si>
  <si>
    <t>Electricity Production (Net)</t>
  </si>
  <si>
    <t>Electricity Consumption</t>
  </si>
  <si>
    <t>Public</t>
  </si>
  <si>
    <t>Total Customers</t>
  </si>
  <si>
    <t>Source: Cayman Islands Water Authority, Cayman Water Company, Caribbean</t>
  </si>
  <si>
    <t>Utilities Company</t>
  </si>
  <si>
    <t>Dec-21</t>
  </si>
  <si>
    <t>Dec-22</t>
  </si>
  <si>
    <t>Dec-23</t>
  </si>
  <si>
    <t>Anguilla</t>
  </si>
  <si>
    <t>British Virgin Islands</t>
  </si>
  <si>
    <t>Bermuda</t>
  </si>
  <si>
    <t>Bahamas</t>
  </si>
  <si>
    <t>Guyana</t>
  </si>
  <si>
    <t>Dominica</t>
  </si>
  <si>
    <t>Montseratt</t>
  </si>
  <si>
    <t>Saint Lucia</t>
  </si>
  <si>
    <t>Turks and Caicos</t>
  </si>
  <si>
    <t>Figure 2.2: Stay-Over Arrivals of Select Caribbean Countries, 2023 Growth (%)</t>
  </si>
  <si>
    <t>Source: World Tourism Organization, Caribbean Tourism Organization and other official</t>
  </si>
  <si>
    <t>sources</t>
  </si>
  <si>
    <t xml:space="preserve">Fixed and mobile handsets in operation </t>
  </si>
  <si>
    <t>Total fixed &amp; mobile domestic &amp; int'l minutes ('000)</t>
  </si>
  <si>
    <t>Fixed and mobile domestic minutes ('000)</t>
  </si>
  <si>
    <t>Fixed and mobile int'l retail minutes ('000)</t>
  </si>
  <si>
    <t>Broadband connections</t>
  </si>
  <si>
    <t>Source: Office of Utilities Regulation</t>
  </si>
  <si>
    <t>Source: International Monetary Fund (World Economic Outlook (WEO), April 2025)</t>
  </si>
  <si>
    <t>Source: International Monetary Fund (WEO, April 2025)</t>
  </si>
  <si>
    <t>2024E</t>
  </si>
  <si>
    <t>Source: Cayman Islands Monetary Authority and ESO</t>
  </si>
  <si>
    <t>*Miscellaneous include consolidated debt, insurance, medical &amp; travel</t>
  </si>
  <si>
    <t>Source: Cayman Islands Monetary Authority and Economics and Statistics Office</t>
  </si>
  <si>
    <t>Table 4.1: Bank and Trust Companies, 2021–2024</t>
  </si>
  <si>
    <t>Table 4.2: Number of Banks by Region, 2021–2024</t>
  </si>
  <si>
    <t>Table 4.3: Insurance Companies, 2021–2024</t>
  </si>
  <si>
    <t>Figure 4.1: Mutual Funds, 2023–2024</t>
  </si>
  <si>
    <t>Private Funds</t>
  </si>
  <si>
    <t>2024/2023</t>
  </si>
  <si>
    <t>Table 4.7: Company Registrations, 2021–2024</t>
  </si>
  <si>
    <t>Table 4.8: Partnership Registrations, 2021–2024</t>
  </si>
  <si>
    <t>Table 4.6: Market Capitalization (US$ Billion), 2021–2024</t>
  </si>
  <si>
    <t>Table 4.5: Stock Listings, 2021–2024</t>
  </si>
  <si>
    <t>Source: Cayman Islands Planning Department</t>
  </si>
  <si>
    <t>Table 4.11: Grand Cayman Planning Approvals, 2022-2024</t>
  </si>
  <si>
    <t>Table 4.12: Certificates of Occupancy Grand Cayman, 2022-2024</t>
  </si>
  <si>
    <t>Table 4.13: Property Transfers, 2021-2024</t>
  </si>
  <si>
    <t>Dec-24</t>
  </si>
  <si>
    <t>Table 4.15: Telecommunication Sector Indicators, 2021-2024</t>
  </si>
  <si>
    <t>% Change 2024/23</t>
  </si>
  <si>
    <t>2025P</t>
  </si>
  <si>
    <t>Table 6.1: Macroeconomic Indicators 2021-2026</t>
  </si>
  <si>
    <t>Table 4.10: Grand Cayman Building Permits 2021-2024</t>
  </si>
  <si>
    <t>*data not provided</t>
  </si>
  <si>
    <t>Private Fund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</si>
</sst>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yyyy"/>
    <numFmt numFmtId="165" formatCode="0.0"/>
    <numFmt numFmtId="166" formatCode="0.0%"/>
    <numFmt numFmtId="167" formatCode="0.0_);\(0.0\)"/>
    <numFmt numFmtId="168" formatCode="#,##0.0_);\(#,##0.0\)"/>
    <numFmt numFmtId="169" formatCode="#,##0.0"/>
    <numFmt numFmtId="170" formatCode="_(* #,##0_);_(* \(#,##0\);_(* &quot;-&quot;??_);_(@_)"/>
    <numFmt numFmtId="171" formatCode="_(* #,##0.0_);_(* \(#,##0.0\);_(* &quot;-&quot;??_);_(@_)"/>
    <numFmt numFmtId="172" formatCode="[$-409]mmm\-yy;@"/>
    <numFmt numFmtId="173" formatCode="0_);\(0\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b/>
      <sz val="10"/>
      <name val="Arial"/>
      <family val="2"/>
    </font>
    <font>
      <i/>
      <sz val="11"/>
      <color theme="1"/>
      <name val="Book Antiqua"/>
      <family val="1"/>
    </font>
    <font>
      <b/>
      <sz val="12"/>
      <color theme="1"/>
      <name val="Book Antiqua"/>
      <family val="1"/>
    </font>
    <font>
      <sz val="10"/>
      <name val="Arial"/>
      <family val="2"/>
    </font>
    <font>
      <b/>
      <sz val="11"/>
      <name val="Book Antiqua"/>
      <family val="1"/>
    </font>
    <font>
      <sz val="10"/>
      <name val="Book Antiqua"/>
      <family val="1"/>
    </font>
    <font>
      <b/>
      <sz val="10"/>
      <name val="Book Antiqua"/>
      <family val="1"/>
    </font>
    <font>
      <sz val="8"/>
      <name val="Book Antiqua"/>
      <family val="1"/>
    </font>
    <font>
      <b/>
      <vertAlign val="superscript"/>
      <sz val="10"/>
      <name val="Book Antiqua"/>
      <family val="1"/>
    </font>
    <font>
      <sz val="9"/>
      <name val="Book Antiqua"/>
      <family val="1"/>
    </font>
    <font>
      <u/>
      <sz val="10"/>
      <color theme="1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name val="Arial"/>
      <family val="2"/>
    </font>
    <font>
      <sz val="11"/>
      <name val="Book Antiqua"/>
      <family val="1"/>
    </font>
    <font>
      <b/>
      <i/>
      <sz val="11"/>
      <name val="Book Antiqua"/>
      <family val="1"/>
    </font>
    <font>
      <sz val="11"/>
      <color indexed="8"/>
      <name val="Book Antiqua"/>
      <family val="1"/>
    </font>
    <font>
      <sz val="10"/>
      <color indexed="8"/>
      <name val="Book Antiqua"/>
      <family val="1"/>
    </font>
    <font>
      <b/>
      <sz val="12"/>
      <color rgb="FF000000"/>
      <name val="Book Antiqua"/>
      <family val="1"/>
    </font>
    <font>
      <b/>
      <sz val="10"/>
      <color indexed="8"/>
      <name val="Book Antiqua"/>
      <family val="1"/>
    </font>
    <font>
      <sz val="9"/>
      <name val="Arial"/>
      <family val="2"/>
    </font>
    <font>
      <sz val="10"/>
      <color theme="1"/>
      <name val="Book Antiqua"/>
      <family val="1"/>
    </font>
    <font>
      <b/>
      <sz val="14"/>
      <color theme="1"/>
      <name val="Book Antiqua"/>
      <family val="1"/>
    </font>
    <font>
      <i/>
      <sz val="10"/>
      <name val="Book Antiqua"/>
      <family val="1"/>
    </font>
    <font>
      <b/>
      <sz val="12"/>
      <name val="Book Antiqua"/>
      <family val="1"/>
    </font>
    <font>
      <sz val="12"/>
      <name val="Book Antiqua"/>
      <family val="1"/>
    </font>
    <font>
      <i/>
      <sz val="12"/>
      <name val="Book Antiqua"/>
      <family val="1"/>
    </font>
    <font>
      <i/>
      <sz val="11"/>
      <name val="Book Antiqua"/>
      <family val="1"/>
    </font>
    <font>
      <sz val="12"/>
      <color rgb="FF000000"/>
      <name val="Book Antiqua"/>
      <family val="1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B3A2C7"/>
        <bgColor indexed="64"/>
      </patternFill>
    </fill>
    <fill>
      <patternFill patternType="solid">
        <fgColor rgb="FFB69FC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6"/>
      </patternFill>
    </fill>
    <fill>
      <patternFill patternType="solid">
        <fgColor rgb="FF9B253E"/>
        <bgColor indexed="64"/>
      </patternFill>
    </fill>
    <fill>
      <patternFill patternType="solid">
        <fgColor rgb="FFF8E0E4"/>
        <bgColor indexed="64"/>
      </patternFill>
    </fill>
    <fill>
      <patternFill patternType="solid">
        <fgColor rgb="FFFFEBE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8" fillId="0" borderId="0"/>
  </cellStyleXfs>
  <cellXfs count="810">
    <xf numFmtId="0" fontId="0" fillId="0" borderId="0" xfId="0"/>
    <xf numFmtId="0" fontId="3" fillId="2" borderId="1" xfId="0" applyFont="1" applyFill="1" applyBorder="1"/>
    <xf numFmtId="0" fontId="3" fillId="2" borderId="4" xfId="0" applyFont="1" applyFill="1" applyBorder="1"/>
    <xf numFmtId="165" fontId="3" fillId="2" borderId="0" xfId="0" applyNumberFormat="1" applyFont="1" applyFill="1" applyBorder="1" applyAlignment="1">
      <alignment horizontal="right"/>
    </xf>
    <xf numFmtId="165" fontId="3" fillId="2" borderId="5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left" indent="1"/>
    </xf>
    <xf numFmtId="0" fontId="3" fillId="2" borderId="4" xfId="0" applyFont="1" applyFill="1" applyBorder="1" applyAlignment="1">
      <alignment horizontal="left" indent="2"/>
    </xf>
    <xf numFmtId="0" fontId="3" fillId="2" borderId="6" xfId="0" applyFont="1" applyFill="1" applyBorder="1" applyAlignment="1">
      <alignment horizontal="left" vertical="center" wrapText="1" indent="1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5" fontId="6" fillId="2" borderId="0" xfId="0" applyNumberFormat="1" applyFont="1" applyFill="1" applyBorder="1" applyAlignment="1">
      <alignment horizontal="right"/>
    </xf>
    <xf numFmtId="165" fontId="6" fillId="2" borderId="5" xfId="0" applyNumberFormat="1" applyFont="1" applyFill="1" applyBorder="1" applyAlignment="1">
      <alignment horizontal="right"/>
    </xf>
    <xf numFmtId="0" fontId="3" fillId="2" borderId="6" xfId="0" applyFont="1" applyFill="1" applyBorder="1" applyAlignment="1">
      <alignment horizontal="left" indent="1"/>
    </xf>
    <xf numFmtId="0" fontId="3" fillId="2" borderId="6" xfId="0" applyFont="1" applyFill="1" applyBorder="1" applyAlignment="1">
      <alignment horizontal="left" vertical="center" wrapText="1"/>
    </xf>
    <xf numFmtId="165" fontId="0" fillId="0" borderId="0" xfId="0" applyNumberFormat="1"/>
    <xf numFmtId="0" fontId="3" fillId="2" borderId="6" xfId="0" applyFont="1" applyFill="1" applyBorder="1"/>
    <xf numFmtId="0" fontId="3" fillId="4" borderId="1" xfId="0" applyFont="1" applyFill="1" applyBorder="1"/>
    <xf numFmtId="164" fontId="4" fillId="4" borderId="2" xfId="0" applyNumberFormat="1" applyFont="1" applyFill="1" applyBorder="1" applyAlignment="1">
      <alignment horizontal="right"/>
    </xf>
    <xf numFmtId="164" fontId="4" fillId="4" borderId="3" xfId="0" applyNumberFormat="1" applyFont="1" applyFill="1" applyBorder="1" applyAlignment="1">
      <alignment horizontal="right"/>
    </xf>
    <xf numFmtId="0" fontId="0" fillId="0" borderId="0" xfId="0" applyFill="1"/>
    <xf numFmtId="0" fontId="2" fillId="0" borderId="0" xfId="0" applyFont="1" applyFill="1"/>
    <xf numFmtId="0" fontId="7" fillId="0" borderId="0" xfId="0" applyFont="1"/>
    <xf numFmtId="0" fontId="7" fillId="0" borderId="0" xfId="0" applyFont="1" applyAlignment="1">
      <alignment horizontal="left" vertical="center"/>
    </xf>
    <xf numFmtId="166" fontId="0" fillId="0" borderId="0" xfId="2" applyNumberFormat="1" applyFont="1" applyFill="1"/>
    <xf numFmtId="165" fontId="0" fillId="0" borderId="0" xfId="0" applyNumberFormat="1" applyFill="1"/>
    <xf numFmtId="0" fontId="3" fillId="5" borderId="1" xfId="0" applyFont="1" applyFill="1" applyBorder="1"/>
    <xf numFmtId="164" fontId="4" fillId="5" borderId="2" xfId="0" applyNumberFormat="1" applyFont="1" applyFill="1" applyBorder="1" applyAlignment="1">
      <alignment horizontal="right"/>
    </xf>
    <xf numFmtId="0" fontId="8" fillId="0" borderId="0" xfId="3"/>
    <xf numFmtId="0" fontId="10" fillId="0" borderId="0" xfId="3" applyFont="1"/>
    <xf numFmtId="0" fontId="11" fillId="0" borderId="0" xfId="3" applyFont="1" applyAlignment="1">
      <alignment horizontal="center"/>
    </xf>
    <xf numFmtId="0" fontId="8" fillId="0" borderId="0" xfId="3" applyBorder="1"/>
    <xf numFmtId="0" fontId="10" fillId="2" borderId="1" xfId="3" applyFont="1" applyFill="1" applyBorder="1" applyAlignment="1">
      <alignment horizontal="center"/>
    </xf>
    <xf numFmtId="0" fontId="10" fillId="2" borderId="2" xfId="3" applyFont="1" applyFill="1" applyBorder="1"/>
    <xf numFmtId="0" fontId="10" fillId="2" borderId="13" xfId="3" applyFont="1" applyFill="1" applyBorder="1"/>
    <xf numFmtId="2" fontId="10" fillId="2" borderId="13" xfId="3" applyNumberFormat="1" applyFont="1" applyFill="1" applyBorder="1" applyAlignment="1">
      <alignment horizontal="center"/>
    </xf>
    <xf numFmtId="2" fontId="8" fillId="0" borderId="0" xfId="3" applyNumberFormat="1"/>
    <xf numFmtId="0" fontId="10" fillId="6" borderId="10" xfId="3" applyFont="1" applyFill="1" applyBorder="1" applyAlignment="1">
      <alignment horizontal="center"/>
    </xf>
    <xf numFmtId="0" fontId="10" fillId="6" borderId="11" xfId="3" applyFont="1" applyFill="1" applyBorder="1"/>
    <xf numFmtId="0" fontId="11" fillId="6" borderId="11" xfId="3" applyFont="1" applyFill="1" applyBorder="1" applyAlignment="1">
      <alignment horizontal="center"/>
    </xf>
    <xf numFmtId="0" fontId="11" fillId="6" borderId="12" xfId="3" applyFont="1" applyFill="1" applyBorder="1" applyAlignment="1">
      <alignment horizontal="center"/>
    </xf>
    <xf numFmtId="0" fontId="5" fillId="0" borderId="0" xfId="3" applyFont="1" applyBorder="1"/>
    <xf numFmtId="0" fontId="16" fillId="0" borderId="0" xfId="3" applyNumberFormat="1" applyFont="1" applyBorder="1"/>
    <xf numFmtId="0" fontId="17" fillId="0" borderId="0" xfId="3" applyNumberFormat="1" applyFont="1" applyBorder="1" applyAlignment="1">
      <alignment horizontal="center"/>
    </xf>
    <xf numFmtId="0" fontId="16" fillId="0" borderId="0" xfId="3" applyNumberFormat="1" applyFont="1"/>
    <xf numFmtId="0" fontId="16" fillId="0" borderId="0" xfId="3" applyNumberFormat="1" applyFont="1" applyBorder="1" applyAlignment="1">
      <alignment horizontal="left"/>
    </xf>
    <xf numFmtId="2" fontId="16" fillId="0" borderId="0" xfId="3" applyNumberFormat="1" applyFont="1" applyAlignment="1">
      <alignment horizontal="center"/>
    </xf>
    <xf numFmtId="2" fontId="16" fillId="0" borderId="0" xfId="2" applyNumberFormat="1" applyFont="1"/>
    <xf numFmtId="165" fontId="16" fillId="0" borderId="0" xfId="3" applyNumberFormat="1" applyFont="1" applyAlignment="1">
      <alignment horizontal="center"/>
    </xf>
    <xf numFmtId="2" fontId="16" fillId="0" borderId="0" xfId="3" applyNumberFormat="1" applyFont="1"/>
    <xf numFmtId="0" fontId="17" fillId="0" borderId="0" xfId="3" applyNumberFormat="1" applyFont="1"/>
    <xf numFmtId="0" fontId="10" fillId="2" borderId="17" xfId="3" applyFont="1" applyFill="1" applyBorder="1" applyAlignment="1">
      <alignment horizontal="left" wrapText="1"/>
    </xf>
    <xf numFmtId="167" fontId="10" fillId="2" borderId="0" xfId="3" applyNumberFormat="1" applyFont="1" applyFill="1" applyBorder="1"/>
    <xf numFmtId="167" fontId="10" fillId="2" borderId="18" xfId="3" applyNumberFormat="1" applyFont="1" applyFill="1" applyBorder="1"/>
    <xf numFmtId="0" fontId="10" fillId="2" borderId="19" xfId="3" applyFont="1" applyFill="1" applyBorder="1" applyAlignment="1">
      <alignment horizontal="left" wrapText="1"/>
    </xf>
    <xf numFmtId="0" fontId="10" fillId="2" borderId="20" xfId="3" applyFont="1" applyFill="1" applyBorder="1" applyAlignment="1">
      <alignment horizontal="center" wrapText="1"/>
    </xf>
    <xf numFmtId="167" fontId="10" fillId="2" borderId="21" xfId="3" applyNumberFormat="1" applyFont="1" applyFill="1" applyBorder="1"/>
    <xf numFmtId="167" fontId="10" fillId="2" borderId="22" xfId="3" applyNumberFormat="1" applyFont="1" applyFill="1" applyBorder="1"/>
    <xf numFmtId="0" fontId="14" fillId="2" borderId="0" xfId="3" applyFont="1" applyFill="1"/>
    <xf numFmtId="0" fontId="10" fillId="0" borderId="9" xfId="3" applyNumberFormat="1" applyFont="1" applyFill="1" applyBorder="1" applyAlignment="1">
      <alignment horizontal="center" wrapText="1"/>
    </xf>
    <xf numFmtId="0" fontId="10" fillId="0" borderId="25" xfId="3" applyNumberFormat="1" applyFont="1" applyFill="1" applyBorder="1" applyAlignment="1">
      <alignment horizontal="center" wrapText="1"/>
    </xf>
    <xf numFmtId="165" fontId="8" fillId="0" borderId="0" xfId="3" applyNumberFormat="1"/>
    <xf numFmtId="0" fontId="10" fillId="3" borderId="0" xfId="3" applyFont="1" applyFill="1"/>
    <xf numFmtId="0" fontId="10" fillId="6" borderId="14" xfId="3" applyFont="1" applyFill="1" applyBorder="1" applyAlignment="1">
      <alignment wrapText="1"/>
    </xf>
    <xf numFmtId="0" fontId="10" fillId="6" borderId="14" xfId="3" applyFont="1" applyFill="1" applyBorder="1"/>
    <xf numFmtId="0" fontId="10" fillId="6" borderId="16" xfId="3" applyFont="1" applyFill="1" applyBorder="1" applyAlignment="1">
      <alignment horizontal="center" wrapText="1"/>
    </xf>
    <xf numFmtId="0" fontId="8" fillId="0" borderId="0" xfId="3" applyFill="1"/>
    <xf numFmtId="0" fontId="7" fillId="0" borderId="0" xfId="0" applyFont="1" applyAlignment="1">
      <alignment vertical="center"/>
    </xf>
    <xf numFmtId="0" fontId="10" fillId="7" borderId="27" xfId="3" applyNumberFormat="1" applyFont="1" applyFill="1" applyBorder="1"/>
    <xf numFmtId="167" fontId="10" fillId="7" borderId="27" xfId="3" applyNumberFormat="1" applyFont="1" applyFill="1" applyBorder="1" applyAlignment="1">
      <alignment horizontal="center"/>
    </xf>
    <xf numFmtId="167" fontId="10" fillId="7" borderId="28" xfId="3" applyNumberFormat="1" applyFont="1" applyFill="1" applyBorder="1" applyAlignment="1">
      <alignment horizontal="center"/>
    </xf>
    <xf numFmtId="2" fontId="10" fillId="0" borderId="0" xfId="3" applyNumberFormat="1" applyFont="1"/>
    <xf numFmtId="165" fontId="8" fillId="0" borderId="0" xfId="3" applyNumberFormat="1" applyFill="1"/>
    <xf numFmtId="0" fontId="10" fillId="0" borderId="0" xfId="3" applyFont="1" applyFill="1"/>
    <xf numFmtId="0" fontId="7" fillId="0" borderId="0" xfId="0" applyFont="1" applyAlignment="1">
      <alignment horizontal="left" vertical="top"/>
    </xf>
    <xf numFmtId="0" fontId="5" fillId="0" borderId="0" xfId="3" applyFont="1" applyFill="1"/>
    <xf numFmtId="0" fontId="18" fillId="0" borderId="0" xfId="3" applyFont="1" applyFill="1"/>
    <xf numFmtId="0" fontId="10" fillId="0" borderId="0" xfId="3" applyFont="1" applyFill="1" applyBorder="1" applyAlignment="1"/>
    <xf numFmtId="0" fontId="10" fillId="0" borderId="23" xfId="3" applyFont="1" applyFill="1" applyBorder="1" applyAlignment="1"/>
    <xf numFmtId="0" fontId="10" fillId="0" borderId="23" xfId="3" applyNumberFormat="1" applyFont="1" applyFill="1" applyBorder="1" applyAlignment="1"/>
    <xf numFmtId="0" fontId="8" fillId="0" borderId="0" xfId="3" applyFill="1" applyBorder="1"/>
    <xf numFmtId="2" fontId="8" fillId="0" borderId="0" xfId="3" applyNumberFormat="1" applyFill="1"/>
    <xf numFmtId="0" fontId="11" fillId="0" borderId="0" xfId="3" applyFont="1" applyBorder="1" applyAlignment="1">
      <alignment horizontal="center" wrapText="1"/>
    </xf>
    <xf numFmtId="0" fontId="11" fillId="0" borderId="0" xfId="3" applyNumberFormat="1" applyFont="1" applyBorder="1" applyAlignment="1">
      <alignment wrapText="1"/>
    </xf>
    <xf numFmtId="3" fontId="0" fillId="0" borderId="0" xfId="0" applyNumberFormat="1"/>
    <xf numFmtId="0" fontId="4" fillId="9" borderId="25" xfId="0" applyFont="1" applyFill="1" applyBorder="1" applyAlignment="1">
      <alignment horizontal="center"/>
    </xf>
    <xf numFmtId="0" fontId="4" fillId="9" borderId="31" xfId="0" applyFont="1" applyFill="1" applyBorder="1" applyAlignment="1">
      <alignment horizontal="center" wrapText="1"/>
    </xf>
    <xf numFmtId="0" fontId="4" fillId="10" borderId="32" xfId="0" applyFont="1" applyFill="1" applyBorder="1"/>
    <xf numFmtId="0" fontId="9" fillId="10" borderId="18" xfId="0" applyFont="1" applyFill="1" applyBorder="1" applyAlignment="1">
      <alignment horizontal="right" wrapText="1"/>
    </xf>
    <xf numFmtId="0" fontId="4" fillId="7" borderId="32" xfId="0" applyFont="1" applyFill="1" applyBorder="1"/>
    <xf numFmtId="3" fontId="9" fillId="7" borderId="0" xfId="0" applyNumberFormat="1" applyFont="1" applyFill="1" applyBorder="1"/>
    <xf numFmtId="168" fontId="9" fillId="7" borderId="18" xfId="0" applyNumberFormat="1" applyFont="1" applyFill="1" applyBorder="1"/>
    <xf numFmtId="0" fontId="3" fillId="7" borderId="32" xfId="0" applyFont="1" applyFill="1" applyBorder="1"/>
    <xf numFmtId="3" fontId="19" fillId="7" borderId="0" xfId="0" applyNumberFormat="1" applyFont="1" applyFill="1" applyBorder="1"/>
    <xf numFmtId="168" fontId="19" fillId="7" borderId="18" xfId="0" applyNumberFormat="1" applyFont="1" applyFill="1" applyBorder="1"/>
    <xf numFmtId="169" fontId="19" fillId="7" borderId="0" xfId="0" applyNumberFormat="1" applyFont="1" applyFill="1" applyBorder="1"/>
    <xf numFmtId="165" fontId="19" fillId="7" borderId="0" xfId="0" applyNumberFormat="1" applyFont="1" applyFill="1" applyBorder="1"/>
    <xf numFmtId="0" fontId="4" fillId="11" borderId="32" xfId="0" applyFont="1" applyFill="1" applyBorder="1"/>
    <xf numFmtId="3" fontId="9" fillId="11" borderId="0" xfId="0" applyNumberFormat="1" applyFont="1" applyFill="1" applyBorder="1"/>
    <xf numFmtId="168" fontId="9" fillId="11" borderId="18" xfId="0" applyNumberFormat="1" applyFont="1" applyFill="1" applyBorder="1"/>
    <xf numFmtId="0" fontId="3" fillId="11" borderId="32" xfId="0" applyFont="1" applyFill="1" applyBorder="1"/>
    <xf numFmtId="3" fontId="19" fillId="11" borderId="0" xfId="0" applyNumberFormat="1" applyFont="1" applyFill="1" applyBorder="1"/>
    <xf numFmtId="168" fontId="19" fillId="11" borderId="18" xfId="0" applyNumberFormat="1" applyFont="1" applyFill="1" applyBorder="1"/>
    <xf numFmtId="169" fontId="19" fillId="11" borderId="0" xfId="0" applyNumberFormat="1" applyFont="1" applyFill="1" applyBorder="1"/>
    <xf numFmtId="165" fontId="19" fillId="11" borderId="0" xfId="0" applyNumberFormat="1" applyFont="1" applyFill="1" applyBorder="1"/>
    <xf numFmtId="0" fontId="4" fillId="12" borderId="32" xfId="0" applyFont="1" applyFill="1" applyBorder="1"/>
    <xf numFmtId="3" fontId="9" fillId="12" borderId="0" xfId="0" applyNumberFormat="1" applyFont="1" applyFill="1" applyBorder="1"/>
    <xf numFmtId="168" fontId="9" fillId="12" borderId="18" xfId="0" applyNumberFormat="1" applyFont="1" applyFill="1" applyBorder="1"/>
    <xf numFmtId="0" fontId="3" fillId="12" borderId="32" xfId="0" applyFont="1" applyFill="1" applyBorder="1"/>
    <xf numFmtId="3" fontId="19" fillId="12" borderId="0" xfId="0" applyNumberFormat="1" applyFont="1" applyFill="1" applyBorder="1"/>
    <xf numFmtId="168" fontId="19" fillId="12" borderId="18" xfId="0" applyNumberFormat="1" applyFont="1" applyFill="1" applyBorder="1"/>
    <xf numFmtId="169" fontId="19" fillId="12" borderId="0" xfId="0" applyNumberFormat="1" applyFont="1" applyFill="1" applyBorder="1"/>
    <xf numFmtId="165" fontId="19" fillId="12" borderId="0" xfId="0" applyNumberFormat="1" applyFont="1" applyFill="1" applyBorder="1"/>
    <xf numFmtId="0" fontId="4" fillId="13" borderId="32" xfId="0" applyFont="1" applyFill="1" applyBorder="1"/>
    <xf numFmtId="3" fontId="9" fillId="13" borderId="0" xfId="0" applyNumberFormat="1" applyFont="1" applyFill="1" applyBorder="1"/>
    <xf numFmtId="168" fontId="9" fillId="13" borderId="18" xfId="0" applyNumberFormat="1" applyFont="1" applyFill="1" applyBorder="1"/>
    <xf numFmtId="0" fontId="3" fillId="13" borderId="32" xfId="0" applyFont="1" applyFill="1" applyBorder="1"/>
    <xf numFmtId="3" fontId="19" fillId="13" borderId="0" xfId="0" applyNumberFormat="1" applyFont="1" applyFill="1" applyBorder="1"/>
    <xf numFmtId="168" fontId="19" fillId="13" borderId="18" xfId="0" applyNumberFormat="1" applyFont="1" applyFill="1" applyBorder="1"/>
    <xf numFmtId="169" fontId="19" fillId="13" borderId="0" xfId="0" applyNumberFormat="1" applyFont="1" applyFill="1" applyBorder="1"/>
    <xf numFmtId="0" fontId="3" fillId="13" borderId="33" xfId="0" applyFont="1" applyFill="1" applyBorder="1"/>
    <xf numFmtId="165" fontId="19" fillId="13" borderId="23" xfId="0" applyNumberFormat="1" applyFont="1" applyFill="1" applyBorder="1"/>
    <xf numFmtId="168" fontId="19" fillId="13" borderId="34" xfId="0" applyNumberFormat="1" applyFont="1" applyFill="1" applyBorder="1"/>
    <xf numFmtId="0" fontId="7" fillId="0" borderId="0" xfId="0" applyFont="1" applyAlignment="1">
      <alignment horizontal="left"/>
    </xf>
    <xf numFmtId="0" fontId="5" fillId="0" borderId="0" xfId="6" applyFont="1"/>
    <xf numFmtId="0" fontId="5" fillId="0" borderId="0" xfId="6" applyFont="1" applyAlignment="1">
      <alignment horizontal="center"/>
    </xf>
    <xf numFmtId="0" fontId="8" fillId="0" borderId="0" xfId="6"/>
    <xf numFmtId="165" fontId="8" fillId="0" borderId="0" xfId="6" applyNumberFormat="1"/>
    <xf numFmtId="169" fontId="8" fillId="0" borderId="0" xfId="6" applyNumberFormat="1" applyAlignment="1">
      <alignment horizontal="center"/>
    </xf>
    <xf numFmtId="3" fontId="8" fillId="0" borderId="0" xfId="6" applyNumberFormat="1" applyAlignment="1">
      <alignment horizontal="center"/>
    </xf>
    <xf numFmtId="169" fontId="5" fillId="0" borderId="0" xfId="6" applyNumberFormat="1" applyFont="1" applyAlignment="1">
      <alignment horizontal="center"/>
    </xf>
    <xf numFmtId="166" fontId="8" fillId="0" borderId="0" xfId="2" applyNumberFormat="1" applyFont="1" applyAlignment="1">
      <alignment horizontal="center"/>
    </xf>
    <xf numFmtId="0" fontId="8" fillId="0" borderId="0" xfId="6" applyAlignment="1">
      <alignment horizontal="right"/>
    </xf>
    <xf numFmtId="0" fontId="8" fillId="0" borderId="0" xfId="6" applyFont="1" applyAlignment="1">
      <alignment horizontal="right"/>
    </xf>
    <xf numFmtId="0" fontId="8" fillId="0" borderId="0" xfId="6" applyFont="1"/>
    <xf numFmtId="166" fontId="8" fillId="0" borderId="0" xfId="2" applyNumberFormat="1" applyFont="1" applyFill="1" applyAlignment="1">
      <alignment horizontal="center"/>
    </xf>
    <xf numFmtId="169" fontId="8" fillId="0" borderId="0" xfId="6" applyNumberFormat="1" applyFill="1" applyAlignment="1">
      <alignment horizontal="center"/>
    </xf>
    <xf numFmtId="0" fontId="8" fillId="0" borderId="0" xfId="6" applyFill="1"/>
    <xf numFmtId="165" fontId="8" fillId="0" borderId="0" xfId="6" applyNumberFormat="1" applyFont="1" applyFill="1" applyAlignment="1">
      <alignment horizontal="center"/>
    </xf>
    <xf numFmtId="169" fontId="5" fillId="0" borderId="0" xfId="6" applyNumberFormat="1" applyFont="1" applyFill="1" applyAlignment="1">
      <alignment horizontal="center"/>
    </xf>
    <xf numFmtId="165" fontId="5" fillId="0" borderId="0" xfId="6" applyNumberFormat="1" applyFont="1" applyFill="1" applyAlignment="1">
      <alignment horizontal="center"/>
    </xf>
    <xf numFmtId="0" fontId="2" fillId="0" borderId="0" xfId="0" applyFont="1" applyAlignment="1">
      <alignment horizontal="left"/>
    </xf>
    <xf numFmtId="37" fontId="0" fillId="0" borderId="0" xfId="1" applyNumberFormat="1" applyFont="1" applyAlignment="1">
      <alignment horizontal="left"/>
    </xf>
    <xf numFmtId="168" fontId="0" fillId="0" borderId="0" xfId="1" applyNumberFormat="1" applyFont="1" applyAlignment="1">
      <alignment horizontal="left"/>
    </xf>
    <xf numFmtId="37" fontId="0" fillId="0" borderId="0" xfId="0" applyNumberFormat="1"/>
    <xf numFmtId="168" fontId="1" fillId="0" borderId="0" xfId="1" applyNumberFormat="1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5" xfId="3" applyFont="1" applyBorder="1"/>
    <xf numFmtId="0" fontId="11" fillId="0" borderId="0" xfId="3" applyFont="1"/>
    <xf numFmtId="0" fontId="11" fillId="0" borderId="0" xfId="3" applyFont="1" applyFill="1"/>
    <xf numFmtId="0" fontId="19" fillId="0" borderId="0" xfId="3" applyFont="1" applyFill="1"/>
    <xf numFmtId="0" fontId="9" fillId="10" borderId="4" xfId="3" applyFont="1" applyFill="1" applyBorder="1"/>
    <xf numFmtId="0" fontId="9" fillId="10" borderId="0" xfId="3" applyFont="1" applyFill="1"/>
    <xf numFmtId="171" fontId="9" fillId="10" borderId="5" xfId="7" applyNumberFormat="1" applyFont="1" applyFill="1" applyBorder="1"/>
    <xf numFmtId="0" fontId="19" fillId="10" borderId="4" xfId="3" applyFont="1" applyFill="1" applyBorder="1"/>
    <xf numFmtId="0" fontId="19" fillId="10" borderId="0" xfId="3" applyFont="1" applyFill="1"/>
    <xf numFmtId="171" fontId="19" fillId="10" borderId="5" xfId="7" applyNumberFormat="1" applyFont="1" applyFill="1" applyBorder="1"/>
    <xf numFmtId="171" fontId="19" fillId="10" borderId="8" xfId="7" applyNumberFormat="1" applyFont="1" applyFill="1" applyBorder="1"/>
    <xf numFmtId="0" fontId="9" fillId="10" borderId="2" xfId="3" applyFont="1" applyFill="1" applyBorder="1"/>
    <xf numFmtId="0" fontId="19" fillId="10" borderId="0" xfId="3" applyFont="1" applyFill="1" applyAlignment="1">
      <alignment horizontal="center"/>
    </xf>
    <xf numFmtId="0" fontId="19" fillId="10" borderId="4" xfId="3" applyFont="1" applyFill="1" applyBorder="1" applyAlignment="1">
      <alignment horizontal="left" indent="1"/>
    </xf>
    <xf numFmtId="171" fontId="19" fillId="10" borderId="0" xfId="3" applyNumberFormat="1" applyFont="1" applyFill="1" applyAlignment="1">
      <alignment horizontal="left"/>
    </xf>
    <xf numFmtId="0" fontId="19" fillId="10" borderId="4" xfId="3" applyFont="1" applyFill="1" applyBorder="1" applyAlignment="1">
      <alignment horizontal="left" indent="3"/>
    </xf>
    <xf numFmtId="171" fontId="19" fillId="10" borderId="0" xfId="3" applyNumberFormat="1" applyFont="1" applyFill="1" applyAlignment="1">
      <alignment horizontal="right"/>
    </xf>
    <xf numFmtId="0" fontId="19" fillId="10" borderId="0" xfId="3" applyFont="1" applyFill="1" applyBorder="1" applyAlignment="1">
      <alignment horizontal="left" wrapText="1" indent="2"/>
    </xf>
    <xf numFmtId="43" fontId="19" fillId="10" borderId="0" xfId="3" applyNumberFormat="1" applyFont="1" applyFill="1" applyBorder="1" applyAlignment="1">
      <alignment horizontal="centerContinuous"/>
    </xf>
    <xf numFmtId="43" fontId="19" fillId="10" borderId="0" xfId="3" applyNumberFormat="1" applyFont="1" applyFill="1" applyAlignment="1">
      <alignment horizontal="centerContinuous"/>
    </xf>
    <xf numFmtId="0" fontId="19" fillId="10" borderId="0" xfId="3" applyFont="1" applyFill="1" applyBorder="1" applyAlignment="1">
      <alignment horizontal="left" indent="3"/>
    </xf>
    <xf numFmtId="171" fontId="19" fillId="10" borderId="0" xfId="7" applyNumberFormat="1" applyFont="1" applyFill="1" applyBorder="1" applyAlignment="1">
      <alignment horizontal="right"/>
    </xf>
    <xf numFmtId="0" fontId="19" fillId="10" borderId="4" xfId="3" applyFont="1" applyFill="1" applyBorder="1" applyAlignment="1">
      <alignment horizontal="left" wrapText="1" indent="2"/>
    </xf>
    <xf numFmtId="0" fontId="19" fillId="10" borderId="0" xfId="3" applyFont="1" applyFill="1" applyAlignment="1">
      <alignment horizontal="centerContinuous"/>
    </xf>
    <xf numFmtId="0" fontId="21" fillId="10" borderId="4" xfId="3" applyFont="1" applyFill="1" applyBorder="1" applyAlignment="1">
      <alignment horizontal="left" indent="2"/>
    </xf>
    <xf numFmtId="171" fontId="21" fillId="10" borderId="0" xfId="7" applyNumberFormat="1" applyFont="1" applyFill="1" applyBorder="1"/>
    <xf numFmtId="171" fontId="19" fillId="10" borderId="0" xfId="7" applyNumberFormat="1" applyFont="1" applyFill="1" applyBorder="1"/>
    <xf numFmtId="0" fontId="21" fillId="10" borderId="6" xfId="3" applyFont="1" applyFill="1" applyBorder="1" applyAlignment="1">
      <alignment horizontal="left" indent="2"/>
    </xf>
    <xf numFmtId="171" fontId="21" fillId="10" borderId="7" xfId="7" applyNumberFormat="1" applyFont="1" applyFill="1" applyBorder="1"/>
    <xf numFmtId="171" fontId="19" fillId="10" borderId="7" xfId="7" applyNumberFormat="1" applyFont="1" applyFill="1" applyBorder="1"/>
    <xf numFmtId="0" fontId="19" fillId="7" borderId="1" xfId="3" applyFont="1" applyFill="1" applyBorder="1"/>
    <xf numFmtId="0" fontId="9" fillId="7" borderId="2" xfId="3" applyFont="1" applyFill="1" applyBorder="1" applyAlignment="1">
      <alignment horizontal="right"/>
    </xf>
    <xf numFmtId="0" fontId="19" fillId="7" borderId="6" xfId="3" applyFont="1" applyFill="1" applyBorder="1"/>
    <xf numFmtId="0" fontId="9" fillId="7" borderId="7" xfId="3" applyFont="1" applyFill="1" applyBorder="1"/>
    <xf numFmtId="0" fontId="19" fillId="7" borderId="1" xfId="3" applyFont="1" applyFill="1" applyBorder="1" applyAlignment="1">
      <alignment horizontal="left"/>
    </xf>
    <xf numFmtId="0" fontId="19" fillId="7" borderId="6" xfId="3" applyFont="1" applyFill="1" applyBorder="1" applyAlignment="1">
      <alignment horizontal="left"/>
    </xf>
    <xf numFmtId="0" fontId="9" fillId="7" borderId="7" xfId="3" applyFont="1" applyFill="1" applyBorder="1" applyAlignment="1">
      <alignment horizontal="right"/>
    </xf>
    <xf numFmtId="2" fontId="19" fillId="10" borderId="4" xfId="3" applyNumberFormat="1" applyFont="1" applyFill="1" applyBorder="1"/>
    <xf numFmtId="2" fontId="9" fillId="10" borderId="0" xfId="3" applyNumberFormat="1" applyFont="1" applyFill="1" applyAlignment="1">
      <alignment horizontal="center"/>
    </xf>
    <xf numFmtId="2" fontId="19" fillId="10" borderId="7" xfId="3" applyNumberFormat="1" applyFont="1" applyFill="1" applyBorder="1" applyAlignment="1">
      <alignment horizontal="center"/>
    </xf>
    <xf numFmtId="2" fontId="9" fillId="10" borderId="7" xfId="3" applyNumberFormat="1" applyFont="1" applyFill="1" applyBorder="1" applyAlignment="1">
      <alignment horizontal="center"/>
    </xf>
    <xf numFmtId="2" fontId="9" fillId="10" borderId="11" xfId="3" applyNumberFormat="1" applyFont="1" applyFill="1" applyBorder="1"/>
    <xf numFmtId="2" fontId="9" fillId="10" borderId="2" xfId="3" applyNumberFormat="1" applyFont="1" applyFill="1" applyBorder="1" applyAlignment="1"/>
    <xf numFmtId="0" fontId="19" fillId="10" borderId="5" xfId="3" applyFont="1" applyFill="1" applyBorder="1" applyAlignment="1">
      <alignment horizontal="right"/>
    </xf>
    <xf numFmtId="0" fontId="19" fillId="10" borderId="4" xfId="3" applyFont="1" applyFill="1" applyBorder="1" applyAlignment="1">
      <alignment horizontal="left"/>
    </xf>
    <xf numFmtId="0" fontId="19" fillId="10" borderId="0" xfId="3" applyFont="1" applyFill="1" applyAlignment="1">
      <alignment horizontal="right"/>
    </xf>
    <xf numFmtId="0" fontId="19" fillId="10" borderId="6" xfId="3" applyFont="1" applyFill="1" applyBorder="1" applyAlignment="1">
      <alignment horizontal="left"/>
    </xf>
    <xf numFmtId="0" fontId="19" fillId="10" borderId="7" xfId="3" applyFont="1" applyFill="1" applyBorder="1" applyAlignment="1">
      <alignment horizontal="right"/>
    </xf>
    <xf numFmtId="0" fontId="9" fillId="10" borderId="6" xfId="3" applyFont="1" applyFill="1" applyBorder="1" applyAlignment="1">
      <alignment horizontal="left"/>
    </xf>
    <xf numFmtId="0" fontId="9" fillId="10" borderId="6" xfId="3" applyFont="1" applyFill="1" applyBorder="1" applyAlignment="1">
      <alignment horizontal="right"/>
    </xf>
    <xf numFmtId="0" fontId="9" fillId="10" borderId="11" xfId="3" applyFont="1" applyFill="1" applyBorder="1" applyAlignment="1">
      <alignment horizontal="right"/>
    </xf>
    <xf numFmtId="171" fontId="9" fillId="10" borderId="12" xfId="7" applyNumberFormat="1" applyFont="1" applyFill="1" applyBorder="1"/>
    <xf numFmtId="0" fontId="23" fillId="0" borderId="0" xfId="0" applyFont="1" applyAlignment="1">
      <alignment horizontal="left" vertical="top"/>
    </xf>
    <xf numFmtId="0" fontId="10" fillId="14" borderId="1" xfId="3" applyFont="1" applyFill="1" applyBorder="1" applyAlignment="1">
      <alignment horizontal="right"/>
    </xf>
    <xf numFmtId="0" fontId="11" fillId="14" borderId="2" xfId="3" applyFont="1" applyFill="1" applyBorder="1" applyAlignment="1">
      <alignment horizontal="right"/>
    </xf>
    <xf numFmtId="0" fontId="10" fillId="14" borderId="6" xfId="3" applyFont="1" applyFill="1" applyBorder="1" applyAlignment="1">
      <alignment horizontal="right"/>
    </xf>
    <xf numFmtId="0" fontId="11" fillId="14" borderId="7" xfId="3" applyFont="1" applyFill="1" applyBorder="1" applyAlignment="1">
      <alignment horizontal="right"/>
    </xf>
    <xf numFmtId="0" fontId="11" fillId="8" borderId="1" xfId="3" applyFont="1" applyFill="1" applyBorder="1"/>
    <xf numFmtId="0" fontId="11" fillId="8" borderId="2" xfId="3" applyFont="1" applyFill="1" applyBorder="1"/>
    <xf numFmtId="171" fontId="24" fillId="8" borderId="5" xfId="7" applyNumberFormat="1" applyFont="1" applyFill="1" applyBorder="1"/>
    <xf numFmtId="0" fontId="10" fillId="8" borderId="4" xfId="3" applyFont="1" applyFill="1" applyBorder="1"/>
    <xf numFmtId="0" fontId="10" fillId="8" borderId="0" xfId="3" applyFont="1" applyFill="1"/>
    <xf numFmtId="171" fontId="22" fillId="8" borderId="5" xfId="7" applyNumberFormat="1" applyFont="1" applyFill="1" applyBorder="1"/>
    <xf numFmtId="0" fontId="11" fillId="8" borderId="4" xfId="3" applyFont="1" applyFill="1" applyBorder="1"/>
    <xf numFmtId="0" fontId="11" fillId="8" borderId="0" xfId="3" applyFont="1" applyFill="1"/>
    <xf numFmtId="171" fontId="24" fillId="8" borderId="8" xfId="7" applyNumberFormat="1" applyFont="1" applyFill="1" applyBorder="1"/>
    <xf numFmtId="169" fontId="10" fillId="8" borderId="0" xfId="3" applyNumberFormat="1" applyFont="1" applyFill="1"/>
    <xf numFmtId="0" fontId="10" fillId="8" borderId="6" xfId="3" applyFont="1" applyFill="1" applyBorder="1"/>
    <xf numFmtId="169" fontId="10" fillId="8" borderId="7" xfId="3" applyNumberFormat="1" applyFont="1" applyFill="1" applyBorder="1"/>
    <xf numFmtId="171" fontId="22" fillId="8" borderId="8" xfId="7" applyNumberFormat="1" applyFont="1" applyFill="1" applyBorder="1"/>
    <xf numFmtId="0" fontId="10" fillId="14" borderId="10" xfId="3" applyFont="1" applyFill="1" applyBorder="1" applyAlignment="1">
      <alignment horizontal="left"/>
    </xf>
    <xf numFmtId="0" fontId="11" fillId="14" borderId="11" xfId="3" applyFont="1" applyFill="1" applyBorder="1" applyAlignment="1">
      <alignment horizontal="right"/>
    </xf>
    <xf numFmtId="0" fontId="10" fillId="8" borderId="4" xfId="3" applyFont="1" applyFill="1" applyBorder="1" applyAlignment="1">
      <alignment horizontal="left"/>
    </xf>
    <xf numFmtId="0" fontId="10" fillId="8" borderId="0" xfId="3" applyFont="1" applyFill="1" applyAlignment="1">
      <alignment horizontal="right"/>
    </xf>
    <xf numFmtId="0" fontId="10" fillId="8" borderId="2" xfId="3" applyFont="1" applyFill="1" applyBorder="1" applyAlignment="1">
      <alignment horizontal="right"/>
    </xf>
    <xf numFmtId="0" fontId="10" fillId="8" borderId="0" xfId="3" applyFont="1" applyFill="1" applyBorder="1" applyAlignment="1">
      <alignment horizontal="right"/>
    </xf>
    <xf numFmtId="0" fontId="10" fillId="8" borderId="5" xfId="3" applyFont="1" applyFill="1" applyBorder="1" applyAlignment="1">
      <alignment horizontal="right"/>
    </xf>
    <xf numFmtId="3" fontId="10" fillId="0" borderId="0" xfId="3" applyNumberFormat="1" applyFont="1"/>
    <xf numFmtId="0" fontId="10" fillId="8" borderId="7" xfId="3" applyFont="1" applyFill="1" applyBorder="1" applyAlignment="1">
      <alignment horizontal="right"/>
    </xf>
    <xf numFmtId="0" fontId="10" fillId="8" borderId="8" xfId="3" applyFont="1" applyFill="1" applyBorder="1" applyAlignment="1">
      <alignment horizontal="right"/>
    </xf>
    <xf numFmtId="0" fontId="11" fillId="8" borderId="6" xfId="3" applyFont="1" applyFill="1" applyBorder="1" applyAlignment="1">
      <alignment horizontal="left"/>
    </xf>
    <xf numFmtId="0" fontId="11" fillId="8" borderId="7" xfId="3" applyFont="1" applyFill="1" applyBorder="1" applyAlignment="1">
      <alignment horizontal="right"/>
    </xf>
    <xf numFmtId="0" fontId="11" fillId="8" borderId="11" xfId="3" applyFont="1" applyFill="1" applyBorder="1" applyAlignment="1">
      <alignment horizontal="right"/>
    </xf>
    <xf numFmtId="0" fontId="11" fillId="8" borderId="12" xfId="3" applyFont="1" applyFill="1" applyBorder="1" applyAlignment="1">
      <alignment horizontal="right"/>
    </xf>
    <xf numFmtId="0" fontId="10" fillId="0" borderId="35" xfId="3" applyFont="1" applyBorder="1"/>
    <xf numFmtId="0" fontId="10" fillId="0" borderId="36" xfId="3" applyFont="1" applyBorder="1"/>
    <xf numFmtId="0" fontId="10" fillId="3" borderId="2" xfId="3" applyFont="1" applyFill="1" applyBorder="1"/>
    <xf numFmtId="0" fontId="10" fillId="0" borderId="2" xfId="3" applyFont="1" applyBorder="1"/>
    <xf numFmtId="0" fontId="10" fillId="3" borderId="0" xfId="3" applyFont="1" applyFill="1" applyBorder="1"/>
    <xf numFmtId="0" fontId="10" fillId="3" borderId="5" xfId="3" applyFont="1" applyFill="1" applyBorder="1"/>
    <xf numFmtId="0" fontId="10" fillId="0" borderId="37" xfId="3" applyFont="1" applyBorder="1"/>
    <xf numFmtId="0" fontId="10" fillId="3" borderId="8" xfId="3" applyFont="1" applyFill="1" applyBorder="1"/>
    <xf numFmtId="0" fontId="11" fillId="14" borderId="10" xfId="3" applyFont="1" applyFill="1" applyBorder="1" applyAlignment="1">
      <alignment horizontal="right"/>
    </xf>
    <xf numFmtId="0" fontId="10" fillId="8" borderId="10" xfId="3" applyFont="1" applyFill="1" applyBorder="1" applyAlignment="1"/>
    <xf numFmtId="0" fontId="10" fillId="8" borderId="11" xfId="3" applyFont="1" applyFill="1" applyBorder="1" applyAlignment="1"/>
    <xf numFmtId="0" fontId="10" fillId="8" borderId="4" xfId="3" applyFont="1" applyFill="1" applyBorder="1" applyAlignment="1">
      <alignment horizontal="right"/>
    </xf>
    <xf numFmtId="0" fontId="10" fillId="8" borderId="6" xfId="3" applyFont="1" applyFill="1" applyBorder="1" applyAlignment="1">
      <alignment horizontal="right"/>
    </xf>
    <xf numFmtId="0" fontId="11" fillId="8" borderId="6" xfId="3" applyFont="1" applyFill="1" applyBorder="1" applyAlignment="1">
      <alignment horizontal="right"/>
    </xf>
    <xf numFmtId="0" fontId="11" fillId="0" borderId="0" xfId="3" applyFont="1" applyAlignment="1">
      <alignment wrapText="1"/>
    </xf>
    <xf numFmtId="3" fontId="10" fillId="0" borderId="0" xfId="3" applyNumberFormat="1" applyFont="1" applyFill="1"/>
    <xf numFmtId="3" fontId="10" fillId="0" borderId="0" xfId="3" applyNumberFormat="1" applyFont="1" applyFill="1" applyAlignment="1">
      <alignment horizontal="left"/>
    </xf>
    <xf numFmtId="165" fontId="10" fillId="0" borderId="0" xfId="3" applyNumberFormat="1" applyFont="1" applyFill="1"/>
    <xf numFmtId="166" fontId="10" fillId="0" borderId="0" xfId="4" applyNumberFormat="1" applyFont="1" applyFill="1"/>
    <xf numFmtId="0" fontId="11" fillId="0" borderId="0" xfId="3" applyFont="1" applyFill="1" applyAlignment="1">
      <alignment vertical="center"/>
    </xf>
    <xf numFmtId="3" fontId="11" fillId="0" borderId="0" xfId="3" applyNumberFormat="1" applyFont="1" applyFill="1" applyAlignment="1">
      <alignment horizontal="left"/>
    </xf>
    <xf numFmtId="3" fontId="9" fillId="0" borderId="0" xfId="3" applyNumberFormat="1" applyFont="1" applyFill="1"/>
    <xf numFmtId="0" fontId="10" fillId="0" borderId="0" xfId="3" applyFont="1" applyAlignment="1">
      <alignment horizontal="centerContinuous" vertical="top"/>
    </xf>
    <xf numFmtId="0" fontId="8" fillId="0" borderId="23" xfId="3" applyBorder="1"/>
    <xf numFmtId="0" fontId="9" fillId="15" borderId="38" xfId="3" applyFont="1" applyFill="1" applyBorder="1"/>
    <xf numFmtId="0" fontId="19" fillId="15" borderId="0" xfId="3" applyFont="1" applyFill="1"/>
    <xf numFmtId="3" fontId="9" fillId="15" borderId="0" xfId="3" applyNumberFormat="1" applyFont="1" applyFill="1"/>
    <xf numFmtId="169" fontId="9" fillId="15" borderId="31" xfId="3" applyNumberFormat="1" applyFont="1" applyFill="1" applyBorder="1"/>
    <xf numFmtId="0" fontId="19" fillId="15" borderId="32" xfId="3" applyFont="1" applyFill="1" applyBorder="1" applyAlignment="1">
      <alignment horizontal="left" indent="1"/>
    </xf>
    <xf numFmtId="3" fontId="19" fillId="15" borderId="0" xfId="3" applyNumberFormat="1" applyFont="1" applyFill="1"/>
    <xf numFmtId="169" fontId="19" fillId="15" borderId="18" xfId="3" applyNumberFormat="1" applyFont="1" applyFill="1" applyBorder="1"/>
    <xf numFmtId="0" fontId="19" fillId="15" borderId="32" xfId="3" applyFont="1" applyFill="1" applyBorder="1" applyAlignment="1">
      <alignment horizontal="left" vertical="top" indent="1"/>
    </xf>
    <xf numFmtId="0" fontId="19" fillId="15" borderId="33" xfId="3" applyFont="1" applyFill="1" applyBorder="1" applyAlignment="1">
      <alignment horizontal="left" indent="1"/>
    </xf>
    <xf numFmtId="0" fontId="19" fillId="15" borderId="23" xfId="3" applyFont="1" applyFill="1" applyBorder="1"/>
    <xf numFmtId="3" fontId="19" fillId="15" borderId="23" xfId="3" applyNumberFormat="1" applyFont="1" applyFill="1" applyBorder="1"/>
    <xf numFmtId="169" fontId="19" fillId="15" borderId="34" xfId="3" applyNumberFormat="1" applyFont="1" applyFill="1" applyBorder="1"/>
    <xf numFmtId="0" fontId="14" fillId="0" borderId="0" xfId="3" applyFont="1" applyAlignment="1">
      <alignment horizontal="left"/>
    </xf>
    <xf numFmtId="37" fontId="8" fillId="0" borderId="0" xfId="3" applyNumberFormat="1" applyFont="1"/>
    <xf numFmtId="0" fontId="9" fillId="15" borderId="32" xfId="3" applyFont="1" applyFill="1" applyBorder="1"/>
    <xf numFmtId="0" fontId="9" fillId="15" borderId="0" xfId="3" applyFont="1" applyFill="1"/>
    <xf numFmtId="169" fontId="9" fillId="15" borderId="0" xfId="3" applyNumberFormat="1" applyFont="1" applyFill="1"/>
    <xf numFmtId="169" fontId="9" fillId="15" borderId="18" xfId="3" applyNumberFormat="1" applyFont="1" applyFill="1" applyBorder="1"/>
    <xf numFmtId="169" fontId="19" fillId="15" borderId="0" xfId="3" applyNumberFormat="1" applyFont="1" applyFill="1"/>
    <xf numFmtId="169" fontId="19" fillId="15" borderId="23" xfId="3" applyNumberFormat="1" applyFont="1" applyFill="1" applyBorder="1"/>
    <xf numFmtId="0" fontId="19" fillId="0" borderId="0" xfId="3" applyFont="1"/>
    <xf numFmtId="0" fontId="19" fillId="0" borderId="0" xfId="3" applyFont="1" applyAlignment="1">
      <alignment horizontal="right"/>
    </xf>
    <xf numFmtId="0" fontId="9" fillId="0" borderId="0" xfId="3" applyFont="1"/>
    <xf numFmtId="165" fontId="19" fillId="0" borderId="0" xfId="3" applyNumberFormat="1" applyFont="1"/>
    <xf numFmtId="0" fontId="25" fillId="0" borderId="0" xfId="3" applyFont="1"/>
    <xf numFmtId="0" fontId="26" fillId="0" borderId="0" xfId="0" applyFont="1"/>
    <xf numFmtId="0" fontId="11" fillId="14" borderId="12" xfId="3" applyFont="1" applyFill="1" applyBorder="1" applyAlignment="1">
      <alignment horizontal="right"/>
    </xf>
    <xf numFmtId="0" fontId="9" fillId="16" borderId="24" xfId="3" applyFont="1" applyFill="1" applyBorder="1"/>
    <xf numFmtId="0" fontId="9" fillId="16" borderId="26" xfId="3" applyFont="1" applyFill="1" applyBorder="1"/>
    <xf numFmtId="0" fontId="9" fillId="16" borderId="16" xfId="3" applyFont="1" applyFill="1" applyBorder="1"/>
    <xf numFmtId="0" fontId="9" fillId="0" borderId="0" xfId="3" applyFont="1" applyAlignment="1">
      <alignment horizontal="left" vertical="top"/>
    </xf>
    <xf numFmtId="0" fontId="11" fillId="17" borderId="4" xfId="3" applyFont="1" applyFill="1" applyBorder="1" applyAlignment="1">
      <alignment horizontal="left"/>
    </xf>
    <xf numFmtId="170" fontId="24" fillId="17" borderId="7" xfId="7" applyNumberFormat="1" applyFont="1" applyFill="1" applyBorder="1" applyAlignment="1">
      <alignment horizontal="right"/>
    </xf>
    <xf numFmtId="165" fontId="11" fillId="17" borderId="12" xfId="3" applyNumberFormat="1" applyFont="1" applyFill="1" applyBorder="1" applyAlignment="1">
      <alignment horizontal="right"/>
    </xf>
    <xf numFmtId="0" fontId="10" fillId="17" borderId="4" xfId="3" applyFont="1" applyFill="1" applyBorder="1" applyAlignment="1">
      <alignment horizontal="left" indent="1"/>
    </xf>
    <xf numFmtId="170" fontId="10" fillId="17" borderId="0" xfId="7" applyNumberFormat="1" applyFont="1" applyFill="1" applyBorder="1" applyAlignment="1">
      <alignment horizontal="right"/>
    </xf>
    <xf numFmtId="165" fontId="10" fillId="17" borderId="5" xfId="3" applyNumberFormat="1" applyFont="1" applyFill="1" applyBorder="1" applyAlignment="1">
      <alignment horizontal="right"/>
    </xf>
    <xf numFmtId="0" fontId="10" fillId="17" borderId="4" xfId="3" applyFont="1" applyFill="1" applyBorder="1" applyAlignment="1">
      <alignment horizontal="left"/>
    </xf>
    <xf numFmtId="170" fontId="11" fillId="17" borderId="7" xfId="7" applyNumberFormat="1" applyFont="1" applyFill="1" applyBorder="1" applyAlignment="1">
      <alignment horizontal="right" wrapText="1"/>
    </xf>
    <xf numFmtId="165" fontId="11" fillId="17" borderId="8" xfId="3" applyNumberFormat="1" applyFont="1" applyFill="1" applyBorder="1" applyAlignment="1">
      <alignment horizontal="right"/>
    </xf>
    <xf numFmtId="170" fontId="10" fillId="17" borderId="0" xfId="7" applyNumberFormat="1" applyFont="1" applyFill="1" applyBorder="1" applyAlignment="1"/>
    <xf numFmtId="0" fontId="10" fillId="17" borderId="6" xfId="3" applyFont="1" applyFill="1" applyBorder="1" applyAlignment="1">
      <alignment horizontal="left" indent="1"/>
    </xf>
    <xf numFmtId="170" fontId="10" fillId="17" borderId="7" xfId="7" applyNumberFormat="1" applyFont="1" applyFill="1" applyBorder="1" applyAlignment="1">
      <alignment horizontal="right"/>
    </xf>
    <xf numFmtId="165" fontId="10" fillId="17" borderId="8" xfId="3" applyNumberFormat="1" applyFont="1" applyFill="1" applyBorder="1" applyAlignment="1">
      <alignment horizontal="right"/>
    </xf>
    <xf numFmtId="0" fontId="10" fillId="18" borderId="1" xfId="3" applyFont="1" applyFill="1" applyBorder="1" applyAlignment="1">
      <alignment horizontal="right"/>
    </xf>
    <xf numFmtId="0" fontId="11" fillId="18" borderId="2" xfId="3" applyFont="1" applyFill="1" applyBorder="1" applyAlignment="1">
      <alignment horizontal="right"/>
    </xf>
    <xf numFmtId="0" fontId="11" fillId="18" borderId="3" xfId="3" applyFont="1" applyFill="1" applyBorder="1" applyAlignment="1">
      <alignment horizontal="right"/>
    </xf>
    <xf numFmtId="0" fontId="11" fillId="18" borderId="6" xfId="3" applyFont="1" applyFill="1" applyBorder="1" applyAlignment="1">
      <alignment horizontal="right"/>
    </xf>
    <xf numFmtId="0" fontId="11" fillId="18" borderId="7" xfId="3" applyFont="1" applyFill="1" applyBorder="1" applyAlignment="1">
      <alignment horizontal="right"/>
    </xf>
    <xf numFmtId="0" fontId="11" fillId="18" borderId="8" xfId="3" applyFont="1" applyFill="1" applyBorder="1" applyAlignment="1">
      <alignment horizontal="right"/>
    </xf>
    <xf numFmtId="0" fontId="27" fillId="0" borderId="0" xfId="0" applyFont="1" applyAlignment="1">
      <alignment horizontal="left"/>
    </xf>
    <xf numFmtId="171" fontId="11" fillId="17" borderId="12" xfId="7" applyNumberFormat="1" applyFont="1" applyFill="1" applyBorder="1" applyAlignment="1">
      <alignment horizontal="right"/>
    </xf>
    <xf numFmtId="171" fontId="10" fillId="17" borderId="5" xfId="7" applyNumberFormat="1" applyFont="1" applyFill="1" applyBorder="1" applyAlignment="1">
      <alignment horizontal="right"/>
    </xf>
    <xf numFmtId="171" fontId="11" fillId="17" borderId="8" xfId="7" applyNumberFormat="1" applyFont="1" applyFill="1" applyBorder="1" applyAlignment="1">
      <alignment horizontal="right"/>
    </xf>
    <xf numFmtId="171" fontId="10" fillId="17" borderId="8" xfId="7" applyNumberFormat="1" applyFont="1" applyFill="1" applyBorder="1" applyAlignment="1">
      <alignment horizontal="right"/>
    </xf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5" fontId="10" fillId="0" borderId="0" xfId="0" applyNumberFormat="1" applyFont="1"/>
    <xf numFmtId="0" fontId="10" fillId="0" borderId="0" xfId="0" applyFont="1" applyFill="1"/>
    <xf numFmtId="168" fontId="10" fillId="0" borderId="0" xfId="0" applyNumberFormat="1" applyFont="1" applyAlignment="1"/>
    <xf numFmtId="168" fontId="10" fillId="0" borderId="0" xfId="0" applyNumberFormat="1" applyFont="1"/>
    <xf numFmtId="0" fontId="11" fillId="0" borderId="0" xfId="0" applyFont="1" applyBorder="1" applyAlignment="1">
      <alignment horizontal="left"/>
    </xf>
    <xf numFmtId="0" fontId="10" fillId="0" borderId="0" xfId="0" applyFont="1" applyAlignment="1">
      <alignment wrapText="1"/>
    </xf>
    <xf numFmtId="0" fontId="10" fillId="2" borderId="32" xfId="0" applyFont="1" applyFill="1" applyBorder="1" applyAlignment="1"/>
    <xf numFmtId="0" fontId="11" fillId="2" borderId="31" xfId="0" applyFont="1" applyFill="1" applyBorder="1" applyAlignment="1">
      <alignment vertical="center"/>
    </xf>
    <xf numFmtId="0" fontId="11" fillId="2" borderId="32" xfId="0" applyFont="1" applyFill="1" applyBorder="1"/>
    <xf numFmtId="168" fontId="11" fillId="2" borderId="0" xfId="0" applyNumberFormat="1" applyFont="1" applyFill="1" applyBorder="1" applyAlignment="1"/>
    <xf numFmtId="167" fontId="11" fillId="2" borderId="18" xfId="0" applyNumberFormat="1" applyFont="1" applyFill="1" applyBorder="1"/>
    <xf numFmtId="0" fontId="10" fillId="2" borderId="32" xfId="0" applyFont="1" applyFill="1" applyBorder="1" applyAlignment="1">
      <alignment horizontal="left" indent="1"/>
    </xf>
    <xf numFmtId="168" fontId="10" fillId="2" borderId="0" xfId="0" applyNumberFormat="1" applyFont="1" applyFill="1" applyBorder="1"/>
    <xf numFmtId="167" fontId="10" fillId="2" borderId="18" xfId="0" applyNumberFormat="1" applyFont="1" applyFill="1" applyBorder="1"/>
    <xf numFmtId="0" fontId="10" fillId="2" borderId="32" xfId="0" applyFont="1" applyFill="1" applyBorder="1"/>
    <xf numFmtId="168" fontId="10" fillId="2" borderId="0" xfId="0" applyNumberFormat="1" applyFont="1" applyFill="1" applyBorder="1" applyAlignment="1"/>
    <xf numFmtId="0" fontId="10" fillId="2" borderId="33" xfId="0" applyFont="1" applyFill="1" applyBorder="1" applyAlignment="1">
      <alignment horizontal="left" indent="1"/>
    </xf>
    <xf numFmtId="168" fontId="10" fillId="2" borderId="23" xfId="0" applyNumberFormat="1" applyFont="1" applyFill="1" applyBorder="1" applyAlignment="1"/>
    <xf numFmtId="167" fontId="10" fillId="2" borderId="34" xfId="0" applyNumberFormat="1" applyFont="1" applyFill="1" applyBorder="1"/>
    <xf numFmtId="167" fontId="10" fillId="0" borderId="0" xfId="0" applyNumberFormat="1" applyFont="1" applyFill="1" applyBorder="1"/>
    <xf numFmtId="0" fontId="10" fillId="0" borderId="0" xfId="0" applyFont="1" applyBorder="1"/>
    <xf numFmtId="168" fontId="10" fillId="0" borderId="0" xfId="0" applyNumberFormat="1" applyFont="1" applyBorder="1"/>
    <xf numFmtId="0" fontId="11" fillId="2" borderId="32" xfId="0" applyFont="1" applyFill="1" applyBorder="1" applyAlignment="1">
      <alignment wrapText="1"/>
    </xf>
    <xf numFmtId="168" fontId="11" fillId="2" borderId="0" xfId="1" applyNumberFormat="1" applyFont="1" applyFill="1" applyBorder="1" applyAlignment="1">
      <alignment vertical="center"/>
    </xf>
    <xf numFmtId="166" fontId="10" fillId="0" borderId="0" xfId="2" applyNumberFormat="1" applyFont="1"/>
    <xf numFmtId="0" fontId="11" fillId="2" borderId="32" xfId="0" applyFont="1" applyFill="1" applyBorder="1" applyAlignment="1">
      <alignment horizontal="left" indent="1"/>
    </xf>
    <xf numFmtId="168" fontId="11" fillId="2" borderId="0" xfId="1" applyNumberFormat="1" applyFont="1" applyFill="1" applyBorder="1" applyAlignment="1"/>
    <xf numFmtId="0" fontId="10" fillId="2" borderId="32" xfId="0" applyFont="1" applyFill="1" applyBorder="1" applyAlignment="1">
      <alignment horizontal="left" indent="2"/>
    </xf>
    <xf numFmtId="168" fontId="10" fillId="2" borderId="0" xfId="1" applyNumberFormat="1" applyFont="1" applyFill="1" applyBorder="1" applyAlignment="1"/>
    <xf numFmtId="171" fontId="11" fillId="2" borderId="0" xfId="1" applyNumberFormat="1" applyFont="1" applyFill="1" applyBorder="1" applyAlignment="1"/>
    <xf numFmtId="171" fontId="10" fillId="2" borderId="0" xfId="1" applyNumberFormat="1" applyFont="1" applyFill="1" applyBorder="1" applyAlignment="1"/>
    <xf numFmtId="0" fontId="10" fillId="2" borderId="33" xfId="0" applyFont="1" applyFill="1" applyBorder="1" applyAlignment="1">
      <alignment horizontal="left" indent="2"/>
    </xf>
    <xf numFmtId="171" fontId="10" fillId="2" borderId="23" xfId="1" applyNumberFormat="1" applyFont="1" applyFill="1" applyBorder="1" applyAlignment="1">
      <alignment wrapText="1"/>
    </xf>
    <xf numFmtId="0" fontId="14" fillId="0" borderId="0" xfId="0" applyFont="1"/>
    <xf numFmtId="0" fontId="11" fillId="0" borderId="0" xfId="0" applyFont="1" applyBorder="1" applyAlignment="1">
      <alignment horizontal="center"/>
    </xf>
    <xf numFmtId="0" fontId="10" fillId="2" borderId="30" xfId="0" applyFont="1" applyFill="1" applyBorder="1"/>
    <xf numFmtId="167" fontId="10" fillId="2" borderId="31" xfId="0" applyNumberFormat="1" applyFont="1" applyFill="1" applyBorder="1"/>
    <xf numFmtId="0" fontId="10" fillId="0" borderId="0" xfId="0" applyFont="1" applyFill="1" applyBorder="1"/>
    <xf numFmtId="171" fontId="11" fillId="2" borderId="0" xfId="1" applyNumberFormat="1" applyFont="1" applyFill="1" applyBorder="1"/>
    <xf numFmtId="167" fontId="10" fillId="2" borderId="40" xfId="0" applyNumberFormat="1" applyFont="1" applyFill="1" applyBorder="1"/>
    <xf numFmtId="0" fontId="11" fillId="2" borderId="20" xfId="0" applyFont="1" applyFill="1" applyBorder="1" applyAlignment="1">
      <alignment horizontal="left"/>
    </xf>
    <xf numFmtId="168" fontId="11" fillId="2" borderId="21" xfId="0" applyNumberFormat="1" applyFont="1" applyFill="1" applyBorder="1" applyAlignment="1"/>
    <xf numFmtId="167" fontId="11" fillId="2" borderId="22" xfId="0" applyNumberFormat="1" applyFont="1" applyFill="1" applyBorder="1"/>
    <xf numFmtId="165" fontId="10" fillId="2" borderId="0" xfId="0" applyNumberFormat="1" applyFont="1" applyFill="1" applyBorder="1"/>
    <xf numFmtId="167" fontId="10" fillId="2" borderId="0" xfId="0" applyNumberFormat="1" applyFont="1" applyFill="1" applyBorder="1"/>
    <xf numFmtId="0" fontId="28" fillId="2" borderId="32" xfId="0" applyFont="1" applyFill="1" applyBorder="1" applyAlignment="1">
      <alignment horizontal="left" indent="2"/>
    </xf>
    <xf numFmtId="167" fontId="10" fillId="2" borderId="18" xfId="0" applyNumberFormat="1" applyFont="1" applyFill="1" applyBorder="1" applyAlignment="1">
      <alignment horizontal="right"/>
    </xf>
    <xf numFmtId="0" fontId="10" fillId="2" borderId="41" xfId="0" applyFont="1" applyFill="1" applyBorder="1" applyAlignment="1">
      <alignment horizontal="left" indent="2"/>
    </xf>
    <xf numFmtId="167" fontId="10" fillId="2" borderId="7" xfId="0" applyNumberFormat="1" applyFont="1" applyFill="1" applyBorder="1"/>
    <xf numFmtId="0" fontId="11" fillId="2" borderId="33" xfId="0" applyFont="1" applyFill="1" applyBorder="1" applyAlignment="1">
      <alignment horizontal="left"/>
    </xf>
    <xf numFmtId="165" fontId="11" fillId="2" borderId="21" xfId="0" applyNumberFormat="1" applyFont="1" applyFill="1" applyBorder="1"/>
    <xf numFmtId="165" fontId="10" fillId="0" borderId="0" xfId="0" applyNumberFormat="1" applyFont="1" applyBorder="1"/>
    <xf numFmtId="166" fontId="10" fillId="0" borderId="0" xfId="2" applyNumberFormat="1" applyFont="1" applyBorder="1"/>
    <xf numFmtId="2" fontId="10" fillId="2" borderId="18" xfId="0" applyNumberFormat="1" applyFont="1" applyFill="1" applyBorder="1"/>
    <xf numFmtId="171" fontId="10" fillId="2" borderId="0" xfId="1" applyNumberFormat="1" applyFont="1" applyFill="1" applyBorder="1"/>
    <xf numFmtId="171" fontId="10" fillId="2" borderId="23" xfId="1" applyNumberFormat="1" applyFont="1" applyFill="1" applyBorder="1"/>
    <xf numFmtId="0" fontId="14" fillId="0" borderId="0" xfId="0" applyFont="1" applyFill="1"/>
    <xf numFmtId="0" fontId="11" fillId="0" borderId="23" xfId="0" applyFont="1" applyBorder="1" applyAlignment="1">
      <alignment horizontal="left"/>
    </xf>
    <xf numFmtId="0" fontId="10" fillId="0" borderId="23" xfId="0" applyFont="1" applyBorder="1"/>
    <xf numFmtId="0" fontId="10" fillId="2" borderId="18" xfId="0" applyFont="1" applyFill="1" applyBorder="1" applyAlignment="1">
      <alignment vertical="center" wrapText="1"/>
    </xf>
    <xf numFmtId="0" fontId="11" fillId="2" borderId="32" xfId="0" applyFont="1" applyFill="1" applyBorder="1" applyAlignment="1">
      <alignment horizontal="left"/>
    </xf>
    <xf numFmtId="0" fontId="10" fillId="2" borderId="18" xfId="0" applyFont="1" applyFill="1" applyBorder="1"/>
    <xf numFmtId="0" fontId="10" fillId="2" borderId="32" xfId="0" applyFont="1" applyFill="1" applyBorder="1" applyAlignment="1">
      <alignment horizontal="left" wrapText="1"/>
    </xf>
    <xf numFmtId="0" fontId="10" fillId="2" borderId="32" xfId="0" applyFont="1" applyFill="1" applyBorder="1" applyAlignment="1">
      <alignment horizontal="left" wrapText="1" indent="1"/>
    </xf>
    <xf numFmtId="168" fontId="10" fillId="2" borderId="0" xfId="0" applyNumberFormat="1" applyFont="1" applyFill="1" applyBorder="1" applyAlignment="1">
      <alignment horizontal="right" vertical="center"/>
    </xf>
    <xf numFmtId="167" fontId="11" fillId="2" borderId="0" xfId="0" applyNumberFormat="1" applyFont="1" applyFill="1" applyBorder="1"/>
    <xf numFmtId="167" fontId="10" fillId="2" borderId="23" xfId="0" applyNumberFormat="1" applyFont="1" applyFill="1" applyBorder="1"/>
    <xf numFmtId="171" fontId="10" fillId="0" borderId="0" xfId="1" applyNumberFormat="1" applyFont="1"/>
    <xf numFmtId="0" fontId="11" fillId="0" borderId="0" xfId="0" applyFont="1" applyBorder="1"/>
    <xf numFmtId="171" fontId="10" fillId="0" borderId="0" xfId="1" applyNumberFormat="1" applyFont="1" applyFill="1" applyBorder="1"/>
    <xf numFmtId="171" fontId="10" fillId="0" borderId="0" xfId="1" applyNumberFormat="1" applyFont="1" applyFill="1"/>
    <xf numFmtId="171" fontId="10" fillId="0" borderId="0" xfId="0" applyNumberFormat="1" applyFont="1"/>
    <xf numFmtId="0" fontId="11" fillId="0" borderId="0" xfId="0" applyNumberFormat="1" applyFont="1" applyAlignment="1"/>
    <xf numFmtId="165" fontId="10" fillId="0" borderId="0" xfId="0" applyNumberFormat="1" applyFont="1" applyAlignment="1"/>
    <xf numFmtId="0" fontId="10" fillId="18" borderId="24" xfId="0" applyFont="1" applyFill="1" applyBorder="1" applyAlignment="1">
      <alignment wrapText="1"/>
    </xf>
    <xf numFmtId="0" fontId="11" fillId="18" borderId="26" xfId="0" applyFont="1" applyFill="1" applyBorder="1" applyAlignment="1">
      <alignment vertical="center" wrapText="1"/>
    </xf>
    <xf numFmtId="0" fontId="11" fillId="18" borderId="16" xfId="0" applyFont="1" applyFill="1" applyBorder="1" applyAlignment="1">
      <alignment horizontal="right" vertical="center" wrapText="1"/>
    </xf>
    <xf numFmtId="0" fontId="11" fillId="18" borderId="24" xfId="0" applyFont="1" applyFill="1" applyBorder="1" applyAlignment="1">
      <alignment wrapText="1"/>
    </xf>
    <xf numFmtId="0" fontId="10" fillId="18" borderId="24" xfId="0" applyFont="1" applyFill="1" applyBorder="1"/>
    <xf numFmtId="0" fontId="11" fillId="0" borderId="0" xfId="0" applyFont="1" applyFill="1" applyBorder="1" applyAlignment="1">
      <alignment horizontal="center"/>
    </xf>
    <xf numFmtId="168" fontId="10" fillId="0" borderId="0" xfId="0" applyNumberFormat="1" applyFont="1" applyFill="1" applyBorder="1" applyAlignment="1"/>
    <xf numFmtId="0" fontId="11" fillId="0" borderId="0" xfId="0" applyFont="1" applyFill="1" applyBorder="1"/>
    <xf numFmtId="39" fontId="10" fillId="0" borderId="0" xfId="0" applyNumberFormat="1" applyFont="1" applyFill="1" applyBorder="1" applyAlignment="1"/>
    <xf numFmtId="165" fontId="10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/>
    </xf>
    <xf numFmtId="171" fontId="10" fillId="0" borderId="0" xfId="0" applyNumberFormat="1" applyFont="1" applyFill="1" applyBorder="1"/>
    <xf numFmtId="165" fontId="10" fillId="0" borderId="0" xfId="0" applyNumberFormat="1" applyFont="1" applyFill="1" applyBorder="1" applyAlignment="1"/>
    <xf numFmtId="0" fontId="10" fillId="2" borderId="0" xfId="0" applyFont="1" applyFill="1" applyBorder="1"/>
    <xf numFmtId="0" fontId="10" fillId="0" borderId="18" xfId="0" applyFont="1" applyBorder="1"/>
    <xf numFmtId="0" fontId="10" fillId="2" borderId="33" xfId="0" applyFont="1" applyFill="1" applyBorder="1" applyAlignment="1">
      <alignment horizontal="left"/>
    </xf>
    <xf numFmtId="168" fontId="10" fillId="2" borderId="23" xfId="0" applyNumberFormat="1" applyFont="1" applyFill="1" applyBorder="1" applyAlignment="1">
      <alignment horizontal="right" vertical="center"/>
    </xf>
    <xf numFmtId="168" fontId="10" fillId="2" borderId="18" xfId="0" applyNumberFormat="1" applyFont="1" applyFill="1" applyBorder="1" applyAlignment="1"/>
    <xf numFmtId="168" fontId="10" fillId="2" borderId="34" xfId="0" applyNumberFormat="1" applyFont="1" applyFill="1" applyBorder="1" applyAlignment="1">
      <alignment horizontal="right" vertical="center"/>
    </xf>
    <xf numFmtId="0" fontId="10" fillId="0" borderId="32" xfId="0" applyFont="1" applyFill="1" applyBorder="1"/>
    <xf numFmtId="0" fontId="10" fillId="0" borderId="32" xfId="0" applyFont="1" applyBorder="1"/>
    <xf numFmtId="165" fontId="10" fillId="0" borderId="18" xfId="0" applyNumberFormat="1" applyFont="1" applyBorder="1"/>
    <xf numFmtId="165" fontId="10" fillId="0" borderId="18" xfId="0" applyNumberFormat="1" applyFont="1" applyFill="1" applyBorder="1"/>
    <xf numFmtId="165" fontId="10" fillId="0" borderId="0" xfId="0" applyNumberFormat="1" applyFont="1" applyBorder="1" applyAlignment="1"/>
    <xf numFmtId="165" fontId="10" fillId="0" borderId="18" xfId="0" applyNumberFormat="1" applyFont="1" applyBorder="1" applyAlignment="1"/>
    <xf numFmtId="0" fontId="10" fillId="0" borderId="33" xfId="0" applyFont="1" applyBorder="1"/>
    <xf numFmtId="165" fontId="10" fillId="0" borderId="23" xfId="0" applyNumberFormat="1" applyFont="1" applyBorder="1" applyAlignment="1"/>
    <xf numFmtId="165" fontId="10" fillId="0" borderId="34" xfId="0" applyNumberFormat="1" applyFont="1" applyBorder="1" applyAlignment="1"/>
    <xf numFmtId="0" fontId="10" fillId="19" borderId="24" xfId="0" applyFont="1" applyFill="1" applyBorder="1"/>
    <xf numFmtId="0" fontId="11" fillId="19" borderId="26" xfId="0" applyFont="1" applyFill="1" applyBorder="1"/>
    <xf numFmtId="167" fontId="10" fillId="0" borderId="0" xfId="0" applyNumberFormat="1" applyFont="1" applyBorder="1" applyAlignment="1">
      <alignment horizontal="center"/>
    </xf>
    <xf numFmtId="167" fontId="10" fillId="0" borderId="18" xfId="0" applyNumberFormat="1" applyFont="1" applyBorder="1" applyAlignment="1">
      <alignment horizontal="center"/>
    </xf>
    <xf numFmtId="167" fontId="10" fillId="0" borderId="23" xfId="0" applyNumberFormat="1" applyFont="1" applyBorder="1" applyAlignment="1">
      <alignment horizontal="center"/>
    </xf>
    <xf numFmtId="167" fontId="10" fillId="0" borderId="34" xfId="0" applyNumberFormat="1" applyFont="1" applyBorder="1" applyAlignment="1">
      <alignment horizontal="center"/>
    </xf>
    <xf numFmtId="0" fontId="11" fillId="19" borderId="26" xfId="0" applyFont="1" applyFill="1" applyBorder="1" applyAlignment="1">
      <alignment horizontal="center"/>
    </xf>
    <xf numFmtId="171" fontId="10" fillId="0" borderId="18" xfId="1" applyNumberFormat="1" applyFont="1" applyFill="1" applyBorder="1"/>
    <xf numFmtId="0" fontId="10" fillId="20" borderId="24" xfId="0" applyFont="1" applyFill="1" applyBorder="1" applyAlignment="1">
      <alignment wrapText="1"/>
    </xf>
    <xf numFmtId="0" fontId="11" fillId="20" borderId="26" xfId="0" applyFont="1" applyFill="1" applyBorder="1" applyAlignment="1">
      <alignment vertical="center" wrapText="1"/>
    </xf>
    <xf numFmtId="167" fontId="11" fillId="2" borderId="0" xfId="0" applyNumberFormat="1" applyFont="1" applyFill="1"/>
    <xf numFmtId="171" fontId="11" fillId="2" borderId="18" xfId="1" applyNumberFormat="1" applyFont="1" applyFill="1" applyBorder="1"/>
    <xf numFmtId="167" fontId="10" fillId="2" borderId="0" xfId="0" applyNumberFormat="1" applyFont="1" applyFill="1"/>
    <xf numFmtId="0" fontId="10" fillId="2" borderId="33" xfId="0" applyFont="1" applyFill="1" applyBorder="1"/>
    <xf numFmtId="0" fontId="4" fillId="3" borderId="0" xfId="0" applyFont="1" applyFill="1"/>
    <xf numFmtId="0" fontId="0" fillId="3" borderId="7" xfId="0" applyFill="1" applyBorder="1" applyAlignment="1"/>
    <xf numFmtId="0" fontId="0" fillId="3" borderId="0" xfId="0" applyFill="1"/>
    <xf numFmtId="0" fontId="29" fillId="21" borderId="21" xfId="0" applyFont="1" applyFill="1" applyBorder="1"/>
    <xf numFmtId="0" fontId="29" fillId="21" borderId="21" xfId="0" applyFont="1" applyFill="1" applyBorder="1" applyAlignment="1">
      <alignment horizontal="right"/>
    </xf>
    <xf numFmtId="0" fontId="30" fillId="2" borderId="0" xfId="0" applyFont="1" applyFill="1" applyBorder="1"/>
    <xf numFmtId="0" fontId="30" fillId="2" borderId="0" xfId="0" applyFont="1" applyFill="1"/>
    <xf numFmtId="171" fontId="30" fillId="2" borderId="0" xfId="1" applyNumberFormat="1" applyFont="1" applyFill="1"/>
    <xf numFmtId="0" fontId="31" fillId="2" borderId="0" xfId="0" applyFont="1" applyFill="1" applyBorder="1" applyAlignment="1">
      <alignment horizontal="left" indent="1"/>
    </xf>
    <xf numFmtId="171" fontId="31" fillId="2" borderId="0" xfId="1" applyNumberFormat="1" applyFont="1" applyFill="1"/>
    <xf numFmtId="170" fontId="30" fillId="2" borderId="0" xfId="1" applyNumberFormat="1" applyFont="1" applyFill="1"/>
    <xf numFmtId="171" fontId="31" fillId="2" borderId="0" xfId="1" applyNumberFormat="1" applyFont="1" applyFill="1" applyBorder="1"/>
    <xf numFmtId="0" fontId="30" fillId="2" borderId="7" xfId="0" applyFont="1" applyFill="1" applyBorder="1"/>
    <xf numFmtId="0" fontId="10" fillId="3" borderId="0" xfId="0" applyFont="1" applyFill="1" applyBorder="1"/>
    <xf numFmtId="0" fontId="10" fillId="3" borderId="24" xfId="0" applyFont="1" applyFill="1" applyBorder="1" applyAlignment="1">
      <alignment wrapText="1"/>
    </xf>
    <xf numFmtId="0" fontId="11" fillId="3" borderId="26" xfId="0" applyFont="1" applyFill="1" applyBorder="1" applyAlignment="1">
      <alignment horizontal="right" wrapText="1"/>
    </xf>
    <xf numFmtId="0" fontId="11" fillId="21" borderId="26" xfId="0" applyFont="1" applyFill="1" applyBorder="1" applyAlignment="1">
      <alignment horizontal="right" wrapText="1"/>
    </xf>
    <xf numFmtId="0" fontId="11" fillId="3" borderId="16" xfId="0" applyFont="1" applyFill="1" applyBorder="1" applyAlignment="1">
      <alignment horizontal="center" wrapText="1"/>
    </xf>
    <xf numFmtId="0" fontId="10" fillId="3" borderId="32" xfId="0" applyFont="1" applyFill="1" applyBorder="1" applyAlignment="1">
      <alignment wrapText="1"/>
    </xf>
    <xf numFmtId="0" fontId="10" fillId="3" borderId="18" xfId="0" applyFont="1" applyFill="1" applyBorder="1" applyAlignment="1">
      <alignment horizontal="center" wrapText="1"/>
    </xf>
    <xf numFmtId="0" fontId="11" fillId="3" borderId="32" xfId="0" applyFont="1" applyFill="1" applyBorder="1" applyAlignment="1">
      <alignment wrapText="1"/>
    </xf>
    <xf numFmtId="171" fontId="11" fillId="3" borderId="0" xfId="1" applyNumberFormat="1" applyFont="1" applyFill="1" applyBorder="1"/>
    <xf numFmtId="171" fontId="11" fillId="21" borderId="0" xfId="1" applyNumberFormat="1" applyFont="1" applyFill="1" applyBorder="1"/>
    <xf numFmtId="171" fontId="11" fillId="3" borderId="18" xfId="1" applyNumberFormat="1" applyFont="1" applyFill="1" applyBorder="1"/>
    <xf numFmtId="0" fontId="10" fillId="3" borderId="32" xfId="0" applyFont="1" applyFill="1" applyBorder="1" applyAlignment="1">
      <alignment horizontal="left" wrapText="1" indent="1"/>
    </xf>
    <xf numFmtId="171" fontId="10" fillId="3" borderId="0" xfId="1" applyNumberFormat="1" applyFont="1" applyFill="1" applyBorder="1"/>
    <xf numFmtId="171" fontId="10" fillId="21" borderId="0" xfId="1" applyNumberFormat="1" applyFont="1" applyFill="1" applyBorder="1"/>
    <xf numFmtId="171" fontId="10" fillId="3" borderId="18" xfId="1" applyNumberFormat="1" applyFont="1" applyFill="1" applyBorder="1"/>
    <xf numFmtId="4" fontId="22" fillId="0" borderId="32" xfId="0" applyNumberFormat="1" applyFont="1" applyBorder="1" applyAlignment="1">
      <alignment horizontal="left" indent="1"/>
    </xf>
    <xf numFmtId="171" fontId="11" fillId="3" borderId="21" xfId="1" applyNumberFormat="1" applyFont="1" applyFill="1" applyBorder="1"/>
    <xf numFmtId="171" fontId="11" fillId="21" borderId="21" xfId="1" applyNumberFormat="1" applyFont="1" applyFill="1" applyBorder="1"/>
    <xf numFmtId="0" fontId="10" fillId="3" borderId="33" xfId="0" applyFont="1" applyFill="1" applyBorder="1" applyAlignment="1">
      <alignment wrapText="1"/>
    </xf>
    <xf numFmtId="171" fontId="10" fillId="3" borderId="23" xfId="1" applyNumberFormat="1" applyFont="1" applyFill="1" applyBorder="1"/>
    <xf numFmtId="171" fontId="10" fillId="21" borderId="23" xfId="1" applyNumberFormat="1" applyFont="1" applyFill="1" applyBorder="1"/>
    <xf numFmtId="171" fontId="10" fillId="3" borderId="34" xfId="1" applyNumberFormat="1" applyFont="1" applyFill="1" applyBorder="1"/>
    <xf numFmtId="0" fontId="9" fillId="23" borderId="16" xfId="0" applyFont="1" applyFill="1" applyBorder="1" applyAlignment="1">
      <alignment horizontal="right"/>
    </xf>
    <xf numFmtId="0" fontId="19" fillId="23" borderId="18" xfId="0" applyFont="1" applyFill="1" applyBorder="1"/>
    <xf numFmtId="167" fontId="19" fillId="23" borderId="18" xfId="0" applyNumberFormat="1" applyFont="1" applyFill="1" applyBorder="1"/>
    <xf numFmtId="171" fontId="19" fillId="23" borderId="18" xfId="0" applyNumberFormat="1" applyFont="1" applyFill="1" applyBorder="1"/>
    <xf numFmtId="171" fontId="19" fillId="23" borderId="18" xfId="1" applyNumberFormat="1" applyFont="1" applyFill="1" applyBorder="1"/>
    <xf numFmtId="167" fontId="19" fillId="23" borderId="34" xfId="0" applyNumberFormat="1" applyFont="1" applyFill="1" applyBorder="1"/>
    <xf numFmtId="0" fontId="0" fillId="3" borderId="0" xfId="0" applyFill="1" applyBorder="1" applyAlignment="1">
      <alignment horizontal="right"/>
    </xf>
    <xf numFmtId="172" fontId="2" fillId="3" borderId="26" xfId="0" applyNumberFormat="1" applyFont="1" applyFill="1" applyBorder="1"/>
    <xf numFmtId="172" fontId="2" fillId="3" borderId="16" xfId="0" applyNumberFormat="1" applyFont="1" applyFill="1" applyBorder="1"/>
    <xf numFmtId="0" fontId="3" fillId="3" borderId="0" xfId="0" applyFont="1" applyFill="1"/>
    <xf numFmtId="171" fontId="2" fillId="3" borderId="0" xfId="1" applyNumberFormat="1" applyFont="1" applyFill="1" applyBorder="1"/>
    <xf numFmtId="0" fontId="33" fillId="3" borderId="0" xfId="0" applyFont="1" applyFill="1" applyAlignment="1">
      <alignment horizontal="left" vertical="center" readingOrder="1"/>
    </xf>
    <xf numFmtId="171" fontId="0" fillId="3" borderId="0" xfId="1" applyNumberFormat="1" applyFont="1" applyFill="1" applyBorder="1"/>
    <xf numFmtId="49" fontId="19" fillId="18" borderId="24" xfId="0" applyNumberFormat="1" applyFont="1" applyFill="1" applyBorder="1" applyAlignment="1">
      <alignment horizontal="right" wrapText="1"/>
    </xf>
    <xf numFmtId="172" fontId="9" fillId="18" borderId="26" xfId="0" applyNumberFormat="1" applyFont="1" applyFill="1" applyBorder="1" applyAlignment="1">
      <alignment horizontal="right" wrapText="1"/>
    </xf>
    <xf numFmtId="169" fontId="9" fillId="18" borderId="16" xfId="0" applyNumberFormat="1" applyFont="1" applyFill="1" applyBorder="1" applyAlignment="1">
      <alignment horizontal="center" wrapText="1"/>
    </xf>
    <xf numFmtId="49" fontId="9" fillId="10" borderId="32" xfId="0" applyNumberFormat="1" applyFont="1" applyFill="1" applyBorder="1" applyAlignment="1">
      <alignment horizontal="left" wrapText="1"/>
    </xf>
    <xf numFmtId="171" fontId="9" fillId="10" borderId="0" xfId="1" applyNumberFormat="1" applyFont="1" applyFill="1" applyBorder="1"/>
    <xf numFmtId="168" fontId="19" fillId="10" borderId="18" xfId="0" applyNumberFormat="1" applyFont="1" applyFill="1" applyBorder="1"/>
    <xf numFmtId="49" fontId="9" fillId="10" borderId="32" xfId="0" applyNumberFormat="1" applyFont="1" applyFill="1" applyBorder="1"/>
    <xf numFmtId="49" fontId="19" fillId="10" borderId="32" xfId="0" applyNumberFormat="1" applyFont="1" applyFill="1" applyBorder="1" applyAlignment="1">
      <alignment horizontal="left" indent="1"/>
    </xf>
    <xf numFmtId="171" fontId="19" fillId="10" borderId="0" xfId="1" applyNumberFormat="1" applyFont="1" applyFill="1" applyBorder="1"/>
    <xf numFmtId="0" fontId="19" fillId="10" borderId="32" xfId="0" applyFont="1" applyFill="1" applyBorder="1" applyAlignment="1">
      <alignment horizontal="left" indent="1"/>
    </xf>
    <xf numFmtId="0" fontId="9" fillId="10" borderId="32" xfId="0" applyFont="1" applyFill="1" applyBorder="1"/>
    <xf numFmtId="0" fontId="19" fillId="10" borderId="32" xfId="0" applyFont="1" applyFill="1" applyBorder="1" applyAlignment="1">
      <alignment horizontal="left" indent="2"/>
    </xf>
    <xf numFmtId="0" fontId="19" fillId="10" borderId="32" xfId="0" applyFont="1" applyFill="1" applyBorder="1"/>
    <xf numFmtId="171" fontId="9" fillId="10" borderId="0" xfId="1" applyNumberFormat="1" applyFont="1" applyFill="1" applyBorder="1" applyAlignment="1">
      <alignment horizontal="left"/>
    </xf>
    <xf numFmtId="0" fontId="19" fillId="10" borderId="32" xfId="0" applyFont="1" applyFill="1" applyBorder="1" applyAlignment="1">
      <alignment horizontal="left" indent="3"/>
    </xf>
    <xf numFmtId="0" fontId="9" fillId="10" borderId="32" xfId="0" applyFont="1" applyFill="1" applyBorder="1" applyAlignment="1">
      <alignment horizontal="left" indent="3"/>
    </xf>
    <xf numFmtId="0" fontId="19" fillId="10" borderId="32" xfId="0" applyFont="1" applyFill="1" applyBorder="1" applyAlignment="1">
      <alignment horizontal="left" indent="4"/>
    </xf>
    <xf numFmtId="0" fontId="32" fillId="10" borderId="33" xfId="0" applyFont="1" applyFill="1" applyBorder="1" applyAlignment="1">
      <alignment horizontal="left" indent="3"/>
    </xf>
    <xf numFmtId="171" fontId="19" fillId="10" borderId="23" xfId="1" applyNumberFormat="1" applyFont="1" applyFill="1" applyBorder="1"/>
    <xf numFmtId="168" fontId="19" fillId="10" borderId="34" xfId="0" applyNumberFormat="1" applyFont="1" applyFill="1" applyBorder="1"/>
    <xf numFmtId="0" fontId="32" fillId="10" borderId="33" xfId="0" applyFont="1" applyFill="1" applyBorder="1" applyAlignment="1">
      <alignment horizontal="center"/>
    </xf>
    <xf numFmtId="171" fontId="32" fillId="10" borderId="23" xfId="1" applyNumberFormat="1" applyFont="1" applyFill="1" applyBorder="1" applyAlignment="1">
      <alignment horizontal="left"/>
    </xf>
    <xf numFmtId="171" fontId="32" fillId="10" borderId="34" xfId="1" applyNumberFormat="1" applyFont="1" applyFill="1" applyBorder="1" applyAlignment="1">
      <alignment horizontal="left"/>
    </xf>
    <xf numFmtId="49" fontId="9" fillId="10" borderId="30" xfId="0" applyNumberFormat="1" applyFont="1" applyFill="1" applyBorder="1"/>
    <xf numFmtId="171" fontId="19" fillId="10" borderId="18" xfId="1" applyNumberFormat="1" applyFont="1" applyFill="1" applyBorder="1"/>
    <xf numFmtId="0" fontId="9" fillId="10" borderId="32" xfId="0" applyFont="1" applyFill="1" applyBorder="1" applyAlignment="1">
      <alignment horizontal="left" indent="2"/>
    </xf>
    <xf numFmtId="0" fontId="19" fillId="10" borderId="33" xfId="0" applyFont="1" applyFill="1" applyBorder="1" applyAlignment="1">
      <alignment horizontal="left" indent="3"/>
    </xf>
    <xf numFmtId="171" fontId="19" fillId="10" borderId="34" xfId="1" applyNumberFormat="1" applyFont="1" applyFill="1" applyBorder="1"/>
    <xf numFmtId="0" fontId="19" fillId="18" borderId="24" xfId="0" applyFont="1" applyFill="1" applyBorder="1" applyAlignment="1">
      <alignment wrapText="1"/>
    </xf>
    <xf numFmtId="172" fontId="9" fillId="18" borderId="26" xfId="0" applyNumberFormat="1" applyFont="1" applyFill="1" applyBorder="1"/>
    <xf numFmtId="0" fontId="9" fillId="10" borderId="30" xfId="0" applyFont="1" applyFill="1" applyBorder="1"/>
    <xf numFmtId="168" fontId="9" fillId="10" borderId="0" xfId="0" applyNumberFormat="1" applyFont="1" applyFill="1" applyBorder="1"/>
    <xf numFmtId="168" fontId="9" fillId="10" borderId="18" xfId="0" applyNumberFormat="1" applyFont="1" applyFill="1" applyBorder="1"/>
    <xf numFmtId="168" fontId="19" fillId="10" borderId="0" xfId="0" applyNumberFormat="1" applyFont="1" applyFill="1" applyBorder="1"/>
    <xf numFmtId="0" fontId="19" fillId="10" borderId="33" xfId="0" applyFont="1" applyFill="1" applyBorder="1" applyAlignment="1">
      <alignment horizontal="left" indent="1"/>
    </xf>
    <xf numFmtId="168" fontId="19" fillId="10" borderId="23" xfId="0" applyNumberFormat="1" applyFont="1" applyFill="1" applyBorder="1"/>
    <xf numFmtId="0" fontId="9" fillId="18" borderId="16" xfId="0" applyFont="1" applyFill="1" applyBorder="1" applyAlignment="1">
      <alignment wrapText="1"/>
    </xf>
    <xf numFmtId="0" fontId="9" fillId="10" borderId="32" xfId="0" applyFont="1" applyFill="1" applyBorder="1" applyAlignment="1">
      <alignment wrapText="1"/>
    </xf>
    <xf numFmtId="0" fontId="9" fillId="10" borderId="32" xfId="0" applyFont="1" applyFill="1" applyBorder="1" applyAlignment="1">
      <alignment horizontal="left" wrapText="1" indent="1"/>
    </xf>
    <xf numFmtId="0" fontId="9" fillId="10" borderId="32" xfId="0" applyFont="1" applyFill="1" applyBorder="1" applyAlignment="1">
      <alignment horizontal="left" wrapText="1" indent="2"/>
    </xf>
    <xf numFmtId="0" fontId="19" fillId="10" borderId="32" xfId="0" applyFont="1" applyFill="1" applyBorder="1" applyAlignment="1">
      <alignment horizontal="left" wrapText="1" indent="3"/>
    </xf>
    <xf numFmtId="0" fontId="19" fillId="10" borderId="32" xfId="0" applyFont="1" applyFill="1" applyBorder="1" applyAlignment="1">
      <alignment horizontal="left" wrapText="1" indent="2"/>
    </xf>
    <xf numFmtId="0" fontId="9" fillId="10" borderId="33" xfId="0" applyFont="1" applyFill="1" applyBorder="1" applyAlignment="1">
      <alignment horizontal="left" wrapText="1" indent="1"/>
    </xf>
    <xf numFmtId="165" fontId="9" fillId="10" borderId="23" xfId="0" applyNumberFormat="1" applyFont="1" applyFill="1" applyBorder="1"/>
    <xf numFmtId="165" fontId="0" fillId="3" borderId="0" xfId="0" applyNumberFormat="1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7" fillId="22" borderId="0" xfId="0" applyFont="1" applyFill="1" applyBorder="1" applyAlignment="1">
      <alignment horizontal="center"/>
    </xf>
    <xf numFmtId="0" fontId="7" fillId="2" borderId="11" xfId="0" applyFont="1" applyFill="1" applyBorder="1"/>
    <xf numFmtId="0" fontId="7" fillId="22" borderId="11" xfId="0" applyFont="1" applyFill="1" applyBorder="1"/>
    <xf numFmtId="0" fontId="30" fillId="2" borderId="0" xfId="0" applyFont="1" applyFill="1" applyBorder="1" applyAlignment="1">
      <alignment horizontal="left"/>
    </xf>
    <xf numFmtId="165" fontId="30" fillId="2" borderId="0" xfId="0" applyNumberFormat="1" applyFont="1" applyFill="1" applyBorder="1" applyAlignment="1">
      <alignment horizontal="right"/>
    </xf>
    <xf numFmtId="165" fontId="30" fillId="22" borderId="0" xfId="0" applyNumberFormat="1" applyFont="1" applyFill="1" applyBorder="1"/>
    <xf numFmtId="165" fontId="30" fillId="2" borderId="0" xfId="0" applyNumberFormat="1" applyFont="1" applyFill="1" applyBorder="1"/>
    <xf numFmtId="0" fontId="30" fillId="22" borderId="0" xfId="0" applyFont="1" applyFill="1" applyBorder="1"/>
    <xf numFmtId="0" fontId="7" fillId="2" borderId="7" xfId="0" applyFont="1" applyFill="1" applyBorder="1"/>
    <xf numFmtId="165" fontId="30" fillId="2" borderId="7" xfId="0" applyNumberFormat="1" applyFont="1" applyFill="1" applyBorder="1"/>
    <xf numFmtId="165" fontId="30" fillId="22" borderId="7" xfId="0" applyNumberFormat="1" applyFont="1" applyFill="1" applyBorder="1"/>
    <xf numFmtId="167" fontId="30" fillId="2" borderId="0" xfId="0" applyNumberFormat="1" applyFont="1" applyFill="1" applyBorder="1"/>
    <xf numFmtId="0" fontId="10" fillId="22" borderId="0" xfId="0" applyFont="1" applyFill="1" applyBorder="1"/>
    <xf numFmtId="0" fontId="11" fillId="24" borderId="26" xfId="0" applyFont="1" applyFill="1" applyBorder="1" applyAlignment="1">
      <alignment horizontal="right" wrapText="1"/>
    </xf>
    <xf numFmtId="0" fontId="10" fillId="3" borderId="16" xfId="0" applyFont="1" applyFill="1" applyBorder="1" applyAlignment="1">
      <alignment horizontal="center" wrapText="1"/>
    </xf>
    <xf numFmtId="0" fontId="10" fillId="21" borderId="0" xfId="0" applyFont="1" applyFill="1" applyBorder="1"/>
    <xf numFmtId="0" fontId="10" fillId="24" borderId="0" xfId="0" applyFont="1" applyFill="1" applyBorder="1"/>
    <xf numFmtId="0" fontId="10" fillId="3" borderId="18" xfId="0" applyFont="1" applyFill="1" applyBorder="1"/>
    <xf numFmtId="171" fontId="11" fillId="23" borderId="0" xfId="1" applyNumberFormat="1" applyFont="1" applyFill="1" applyBorder="1"/>
    <xf numFmtId="171" fontId="10" fillId="24" borderId="0" xfId="1" applyNumberFormat="1" applyFont="1" applyFill="1" applyBorder="1"/>
    <xf numFmtId="4" fontId="22" fillId="3" borderId="32" xfId="0" applyNumberFormat="1" applyFont="1" applyFill="1" applyBorder="1" applyAlignment="1">
      <alignment horizontal="left" indent="1"/>
    </xf>
    <xf numFmtId="4" fontId="24" fillId="3" borderId="32" xfId="0" applyNumberFormat="1" applyFont="1" applyFill="1" applyBorder="1" applyAlignment="1">
      <alignment horizontal="left"/>
    </xf>
    <xf numFmtId="171" fontId="11" fillId="24" borderId="0" xfId="1" applyNumberFormat="1" applyFont="1" applyFill="1" applyBorder="1"/>
    <xf numFmtId="171" fontId="11" fillId="23" borderId="21" xfId="1" applyNumberFormat="1" applyFont="1" applyFill="1" applyBorder="1"/>
    <xf numFmtId="171" fontId="10" fillId="23" borderId="23" xfId="1" applyNumberFormat="1" applyFont="1" applyFill="1" applyBorder="1"/>
    <xf numFmtId="0" fontId="9" fillId="25" borderId="21" xfId="0" applyFont="1" applyFill="1" applyBorder="1" applyAlignment="1">
      <alignment wrapText="1"/>
    </xf>
    <xf numFmtId="0" fontId="9" fillId="25" borderId="21" xfId="0" applyFont="1" applyFill="1" applyBorder="1" applyAlignment="1">
      <alignment horizontal="center" vertical="top" wrapText="1"/>
    </xf>
    <xf numFmtId="0" fontId="19" fillId="11" borderId="39" xfId="0" applyFont="1" applyFill="1" applyBorder="1" applyAlignment="1">
      <alignment horizontal="center"/>
    </xf>
    <xf numFmtId="0" fontId="19" fillId="11" borderId="39" xfId="0" applyFont="1" applyFill="1" applyBorder="1" applyAlignment="1">
      <alignment horizontal="centerContinuous"/>
    </xf>
    <xf numFmtId="0" fontId="9" fillId="11" borderId="0" xfId="0" applyFont="1" applyFill="1"/>
    <xf numFmtId="165" fontId="19" fillId="11" borderId="0" xfId="0" applyNumberFormat="1" applyFont="1" applyFill="1"/>
    <xf numFmtId="167" fontId="19" fillId="11" borderId="0" xfId="0" applyNumberFormat="1" applyFont="1" applyFill="1"/>
    <xf numFmtId="0" fontId="9" fillId="11" borderId="0" xfId="0" applyFont="1" applyFill="1" applyAlignment="1">
      <alignment horizontal="left" indent="1"/>
    </xf>
    <xf numFmtId="165" fontId="19" fillId="11" borderId="11" xfId="0" applyNumberFormat="1" applyFont="1" applyFill="1" applyBorder="1"/>
    <xf numFmtId="0" fontId="19" fillId="11" borderId="23" xfId="0" applyFont="1" applyFill="1" applyBorder="1" applyAlignment="1">
      <alignment horizontal="left" indent="2"/>
    </xf>
    <xf numFmtId="165" fontId="19" fillId="11" borderId="23" xfId="0" applyNumberFormat="1" applyFont="1" applyFill="1" applyBorder="1"/>
    <xf numFmtId="0" fontId="2" fillId="0" borderId="0" xfId="0" applyFont="1"/>
    <xf numFmtId="0" fontId="19" fillId="26" borderId="30" xfId="0" applyFont="1" applyFill="1" applyBorder="1"/>
    <xf numFmtId="171" fontId="19" fillId="26" borderId="25" xfId="0" applyNumberFormat="1" applyFont="1" applyFill="1" applyBorder="1" applyAlignment="1">
      <alignment horizontal="center"/>
    </xf>
    <xf numFmtId="171" fontId="19" fillId="27" borderId="31" xfId="7" applyNumberFormat="1" applyFont="1" applyFill="1" applyBorder="1"/>
    <xf numFmtId="0" fontId="19" fillId="27" borderId="32" xfId="0" applyFont="1" applyFill="1" applyBorder="1" applyAlignment="1">
      <alignment horizontal="left" indent="1"/>
    </xf>
    <xf numFmtId="171" fontId="19" fillId="27" borderId="0" xfId="7" applyNumberFormat="1" applyFont="1" applyFill="1" applyBorder="1"/>
    <xf numFmtId="171" fontId="19" fillId="27" borderId="18" xfId="7" applyNumberFormat="1" applyFont="1" applyFill="1" applyBorder="1"/>
    <xf numFmtId="0" fontId="19" fillId="27" borderId="32" xfId="0" applyFont="1" applyFill="1" applyBorder="1"/>
    <xf numFmtId="0" fontId="19" fillId="27" borderId="41" xfId="0" applyFont="1" applyFill="1" applyBorder="1"/>
    <xf numFmtId="171" fontId="19" fillId="27" borderId="7" xfId="7" applyNumberFormat="1" applyFont="1" applyFill="1" applyBorder="1"/>
    <xf numFmtId="171" fontId="19" fillId="27" borderId="40" xfId="7" applyNumberFormat="1" applyFont="1" applyFill="1" applyBorder="1"/>
    <xf numFmtId="0" fontId="9" fillId="27" borderId="33" xfId="0" applyFont="1" applyFill="1" applyBorder="1"/>
    <xf numFmtId="171" fontId="9" fillId="27" borderId="23" xfId="7" applyNumberFormat="1" applyFont="1" applyFill="1" applyBorder="1"/>
    <xf numFmtId="171" fontId="19" fillId="27" borderId="22" xfId="7" applyNumberFormat="1" applyFont="1" applyFill="1" applyBorder="1"/>
    <xf numFmtId="173" fontId="19" fillId="26" borderId="25" xfId="0" applyNumberFormat="1" applyFont="1" applyFill="1" applyBorder="1"/>
    <xf numFmtId="167" fontId="19" fillId="26" borderId="31" xfId="0" applyNumberFormat="1" applyFont="1" applyFill="1" applyBorder="1"/>
    <xf numFmtId="0" fontId="19" fillId="26" borderId="32" xfId="0" applyFont="1" applyFill="1" applyBorder="1" applyAlignment="1">
      <alignment horizontal="left" indent="1"/>
    </xf>
    <xf numFmtId="173" fontId="19" fillId="26" borderId="0" xfId="0" applyNumberFormat="1" applyFont="1" applyFill="1" applyBorder="1"/>
    <xf numFmtId="167" fontId="19" fillId="26" borderId="18" xfId="0" applyNumberFormat="1" applyFont="1" applyFill="1" applyBorder="1"/>
    <xf numFmtId="0" fontId="19" fillId="26" borderId="32" xfId="0" applyFont="1" applyFill="1" applyBorder="1"/>
    <xf numFmtId="0" fontId="19" fillId="26" borderId="41" xfId="0" applyFont="1" applyFill="1" applyBorder="1"/>
    <xf numFmtId="173" fontId="19" fillId="26" borderId="7" xfId="0" applyNumberFormat="1" applyFont="1" applyFill="1" applyBorder="1"/>
    <xf numFmtId="167" fontId="19" fillId="26" borderId="40" xfId="0" applyNumberFormat="1" applyFont="1" applyFill="1" applyBorder="1"/>
    <xf numFmtId="37" fontId="9" fillId="27" borderId="23" xfId="7" applyNumberFormat="1" applyFont="1" applyFill="1" applyBorder="1"/>
    <xf numFmtId="167" fontId="19" fillId="26" borderId="34" xfId="0" applyNumberFormat="1" applyFont="1" applyFill="1" applyBorder="1"/>
    <xf numFmtId="17" fontId="0" fillId="0" borderId="0" xfId="0" applyNumberFormat="1"/>
    <xf numFmtId="17" fontId="2" fillId="0" borderId="0" xfId="0" applyNumberFormat="1" applyFont="1"/>
    <xf numFmtId="0" fontId="19" fillId="28" borderId="30" xfId="0" applyFont="1" applyFill="1" applyBorder="1"/>
    <xf numFmtId="0" fontId="19" fillId="28" borderId="32" xfId="0" applyFont="1" applyFill="1" applyBorder="1"/>
    <xf numFmtId="0" fontId="9" fillId="28" borderId="0" xfId="0" applyFont="1" applyFill="1" applyBorder="1"/>
    <xf numFmtId="0" fontId="9" fillId="29" borderId="30" xfId="0" applyFont="1" applyFill="1" applyBorder="1"/>
    <xf numFmtId="0" fontId="9" fillId="29" borderId="33" xfId="0" applyFont="1" applyFill="1" applyBorder="1"/>
    <xf numFmtId="0" fontId="9" fillId="29" borderId="23" xfId="0" applyFont="1" applyFill="1" applyBorder="1"/>
    <xf numFmtId="0" fontId="19" fillId="30" borderId="30" xfId="0" applyFont="1" applyFill="1" applyBorder="1"/>
    <xf numFmtId="0" fontId="19" fillId="30" borderId="25" xfId="0" applyFont="1" applyFill="1" applyBorder="1" applyAlignment="1">
      <alignment horizontal="center"/>
    </xf>
    <xf numFmtId="0" fontId="9" fillId="30" borderId="18" xfId="0" applyFont="1" applyFill="1" applyBorder="1" applyAlignment="1">
      <alignment horizontal="right"/>
    </xf>
    <xf numFmtId="0" fontId="19" fillId="30" borderId="32" xfId="0" applyFont="1" applyFill="1" applyBorder="1"/>
    <xf numFmtId="168" fontId="19" fillId="30" borderId="0" xfId="0" applyNumberFormat="1" applyFont="1" applyFill="1" applyBorder="1" applyAlignment="1">
      <alignment horizontal="right"/>
    </xf>
    <xf numFmtId="168" fontId="19" fillId="31" borderId="18" xfId="2" applyNumberFormat="1" applyFont="1" applyFill="1" applyBorder="1" applyAlignment="1">
      <alignment horizontal="right"/>
    </xf>
    <xf numFmtId="168" fontId="19" fillId="31" borderId="0" xfId="7" applyNumberFormat="1" applyFont="1" applyFill="1" applyBorder="1" applyAlignment="1">
      <alignment horizontal="right"/>
    </xf>
    <xf numFmtId="0" fontId="19" fillId="31" borderId="32" xfId="0" applyFont="1" applyFill="1" applyBorder="1"/>
    <xf numFmtId="168" fontId="19" fillId="31" borderId="7" xfId="7" applyNumberFormat="1" applyFont="1" applyFill="1" applyBorder="1" applyAlignment="1">
      <alignment horizontal="right"/>
    </xf>
    <xf numFmtId="168" fontId="19" fillId="31" borderId="40" xfId="2" applyNumberFormat="1" applyFont="1" applyFill="1" applyBorder="1" applyAlignment="1">
      <alignment horizontal="right"/>
    </xf>
    <xf numFmtId="0" fontId="9" fillId="31" borderId="20" xfId="0" applyFont="1" applyFill="1" applyBorder="1"/>
    <xf numFmtId="168" fontId="9" fillId="31" borderId="23" xfId="7" applyNumberFormat="1" applyFont="1" applyFill="1" applyBorder="1" applyAlignment="1">
      <alignment horizontal="right"/>
    </xf>
    <xf numFmtId="0" fontId="0" fillId="0" borderId="25" xfId="0" applyBorder="1"/>
    <xf numFmtId="0" fontId="9" fillId="29" borderId="30" xfId="0" applyFont="1" applyFill="1" applyBorder="1" applyAlignment="1">
      <alignment horizontal="center"/>
    </xf>
    <xf numFmtId="0" fontId="19" fillId="31" borderId="30" xfId="0" applyFont="1" applyFill="1" applyBorder="1"/>
    <xf numFmtId="0" fontId="19" fillId="31" borderId="25" xfId="7" applyNumberFormat="1" applyFont="1" applyFill="1" applyBorder="1" applyAlignment="1">
      <alignment horizontal="right"/>
    </xf>
    <xf numFmtId="167" fontId="19" fillId="31" borderId="18" xfId="2" applyNumberFormat="1" applyFont="1" applyFill="1" applyBorder="1" applyAlignment="1">
      <alignment horizontal="right"/>
    </xf>
    <xf numFmtId="0" fontId="19" fillId="31" borderId="0" xfId="7" applyNumberFormat="1" applyFont="1" applyFill="1" applyBorder="1" applyAlignment="1">
      <alignment horizontal="right"/>
    </xf>
    <xf numFmtId="0" fontId="19" fillId="31" borderId="0" xfId="0" applyNumberFormat="1" applyFont="1" applyFill="1" applyBorder="1" applyAlignment="1">
      <alignment horizontal="right"/>
    </xf>
    <xf numFmtId="0" fontId="19" fillId="31" borderId="7" xfId="7" applyNumberFormat="1" applyFont="1" applyFill="1" applyBorder="1" applyAlignment="1">
      <alignment horizontal="right"/>
    </xf>
    <xf numFmtId="167" fontId="19" fillId="31" borderId="40" xfId="2" applyNumberFormat="1" applyFont="1" applyFill="1" applyBorder="1" applyAlignment="1">
      <alignment horizontal="right"/>
    </xf>
    <xf numFmtId="1" fontId="9" fillId="31" borderId="21" xfId="7" applyNumberFormat="1" applyFont="1" applyFill="1" applyBorder="1" applyAlignment="1">
      <alignment horizontal="right"/>
    </xf>
    <xf numFmtId="167" fontId="9" fillId="31" borderId="22" xfId="2" applyNumberFormat="1" applyFont="1" applyFill="1" applyBorder="1" applyAlignment="1">
      <alignment horizontal="right"/>
    </xf>
    <xf numFmtId="168" fontId="9" fillId="31" borderId="22" xfId="2" applyNumberFormat="1" applyFont="1" applyFill="1" applyBorder="1" applyAlignment="1">
      <alignment horizontal="right"/>
    </xf>
    <xf numFmtId="0" fontId="0" fillId="0" borderId="0" xfId="0" applyBorder="1"/>
    <xf numFmtId="0" fontId="32" fillId="31" borderId="32" xfId="0" applyFont="1" applyFill="1" applyBorder="1" applyAlignment="1">
      <alignment horizontal="left" indent="1"/>
    </xf>
    <xf numFmtId="0" fontId="0" fillId="0" borderId="23" xfId="0" applyBorder="1"/>
    <xf numFmtId="0" fontId="9" fillId="32" borderId="33" xfId="8" applyFont="1" applyFill="1" applyBorder="1"/>
    <xf numFmtId="0" fontId="9" fillId="32" borderId="23" xfId="8" applyFont="1" applyFill="1" applyBorder="1"/>
    <xf numFmtId="0" fontId="11" fillId="32" borderId="30" xfId="8" applyFont="1" applyFill="1" applyBorder="1" applyAlignment="1">
      <alignment horizontal="center"/>
    </xf>
    <xf numFmtId="0" fontId="9" fillId="33" borderId="32" xfId="8" applyFont="1" applyFill="1" applyBorder="1"/>
    <xf numFmtId="0" fontId="9" fillId="33" borderId="0" xfId="8" applyFont="1" applyFill="1" applyBorder="1" applyAlignment="1">
      <alignment horizontal="center" wrapText="1"/>
    </xf>
    <xf numFmtId="0" fontId="9" fillId="33" borderId="18" xfId="8" applyFont="1" applyFill="1" applyBorder="1" applyAlignment="1">
      <alignment horizontal="center"/>
    </xf>
    <xf numFmtId="171" fontId="19" fillId="33" borderId="32" xfId="7" applyNumberFormat="1" applyFont="1" applyFill="1" applyBorder="1"/>
    <xf numFmtId="171" fontId="19" fillId="33" borderId="0" xfId="7" applyNumberFormat="1" applyFont="1" applyFill="1" applyBorder="1" applyAlignment="1">
      <alignment horizontal="right"/>
    </xf>
    <xf numFmtId="167" fontId="19" fillId="33" borderId="18" xfId="7" applyNumberFormat="1" applyFont="1" applyFill="1" applyBorder="1" applyAlignment="1">
      <alignment horizontal="right"/>
    </xf>
    <xf numFmtId="171" fontId="32" fillId="33" borderId="32" xfId="7" applyNumberFormat="1" applyFont="1" applyFill="1" applyBorder="1" applyAlignment="1">
      <alignment horizontal="left" indent="1"/>
    </xf>
    <xf numFmtId="171" fontId="19" fillId="33" borderId="0" xfId="9" applyNumberFormat="1" applyFont="1" applyFill="1" applyBorder="1" applyAlignment="1">
      <alignment horizontal="right"/>
    </xf>
    <xf numFmtId="165" fontId="19" fillId="33" borderId="0" xfId="7" applyNumberFormat="1" applyFont="1" applyFill="1" applyBorder="1" applyAlignment="1">
      <alignment horizontal="right"/>
    </xf>
    <xf numFmtId="171" fontId="19" fillId="33" borderId="7" xfId="7" applyNumberFormat="1" applyFont="1" applyFill="1" applyBorder="1" applyAlignment="1">
      <alignment horizontal="right"/>
    </xf>
    <xf numFmtId="171" fontId="9" fillId="33" borderId="20" xfId="7" applyNumberFormat="1" applyFont="1" applyFill="1" applyBorder="1" applyAlignment="1">
      <alignment horizontal="left"/>
    </xf>
    <xf numFmtId="171" fontId="9" fillId="33" borderId="21" xfId="7" applyNumberFormat="1" applyFont="1" applyFill="1" applyBorder="1"/>
    <xf numFmtId="0" fontId="19" fillId="33" borderId="32" xfId="8" applyFont="1" applyFill="1" applyBorder="1"/>
    <xf numFmtId="3" fontId="19" fillId="33" borderId="0" xfId="8" applyNumberFormat="1" applyFont="1" applyFill="1" applyBorder="1"/>
    <xf numFmtId="167" fontId="19" fillId="33" borderId="18" xfId="7" applyNumberFormat="1" applyFont="1" applyFill="1" applyBorder="1"/>
    <xf numFmtId="0" fontId="32" fillId="33" borderId="32" xfId="8" applyFont="1" applyFill="1" applyBorder="1" applyAlignment="1">
      <alignment horizontal="left" indent="1"/>
    </xf>
    <xf numFmtId="3" fontId="19" fillId="33" borderId="7" xfId="8" applyNumberFormat="1" applyFont="1" applyFill="1" applyBorder="1"/>
    <xf numFmtId="0" fontId="9" fillId="33" borderId="20" xfId="8" applyFont="1" applyFill="1" applyBorder="1" applyAlignment="1">
      <alignment horizontal="left"/>
    </xf>
    <xf numFmtId="167" fontId="19" fillId="33" borderId="18" xfId="7" applyNumberFormat="1" applyFont="1" applyFill="1" applyBorder="1" applyAlignment="1">
      <alignment horizontal="right" indent="1"/>
    </xf>
    <xf numFmtId="0" fontId="9" fillId="34" borderId="32" xfId="3" applyFont="1" applyFill="1" applyBorder="1"/>
    <xf numFmtId="0" fontId="19" fillId="34" borderId="0" xfId="3" applyFont="1" applyFill="1" applyBorder="1"/>
    <xf numFmtId="0" fontId="19" fillId="34" borderId="31" xfId="3" applyFont="1" applyFill="1" applyBorder="1"/>
    <xf numFmtId="0" fontId="19" fillId="34" borderId="32" xfId="3" applyFont="1" applyFill="1" applyBorder="1" applyAlignment="1">
      <alignment horizontal="left" indent="1"/>
    </xf>
    <xf numFmtId="170" fontId="19" fillId="34" borderId="0" xfId="7" applyNumberFormat="1" applyFont="1" applyFill="1" applyBorder="1"/>
    <xf numFmtId="171" fontId="19" fillId="34" borderId="18" xfId="7" applyNumberFormat="1" applyFont="1" applyFill="1" applyBorder="1"/>
    <xf numFmtId="171" fontId="19" fillId="34" borderId="0" xfId="7" applyNumberFormat="1" applyFont="1" applyFill="1" applyBorder="1"/>
    <xf numFmtId="0" fontId="19" fillId="34" borderId="32" xfId="3" applyFont="1" applyFill="1" applyBorder="1"/>
    <xf numFmtId="170" fontId="19" fillId="34" borderId="0" xfId="3" applyNumberFormat="1" applyFont="1" applyFill="1" applyBorder="1"/>
    <xf numFmtId="0" fontId="19" fillId="34" borderId="33" xfId="3" applyFont="1" applyFill="1" applyBorder="1" applyAlignment="1">
      <alignment horizontal="left" indent="1"/>
    </xf>
    <xf numFmtId="171" fontId="19" fillId="34" borderId="23" xfId="7" applyNumberFormat="1" applyFont="1" applyFill="1" applyBorder="1"/>
    <xf numFmtId="171" fontId="19" fillId="34" borderId="34" xfId="7" applyNumberFormat="1" applyFont="1" applyFill="1" applyBorder="1"/>
    <xf numFmtId="171" fontId="19" fillId="33" borderId="0" xfId="7" applyNumberFormat="1" applyFont="1" applyFill="1" applyBorder="1" applyAlignment="1">
      <alignment horizontal="center"/>
    </xf>
    <xf numFmtId="171" fontId="19" fillId="33" borderId="0" xfId="9" applyNumberFormat="1" applyFont="1" applyFill="1" applyBorder="1" applyAlignment="1">
      <alignment horizontal="center"/>
    </xf>
    <xf numFmtId="167" fontId="9" fillId="33" borderId="34" xfId="7" applyNumberFormat="1" applyFont="1" applyFill="1" applyBorder="1" applyAlignment="1">
      <alignment horizontal="right"/>
    </xf>
    <xf numFmtId="0" fontId="35" fillId="0" borderId="0" xfId="0" applyFont="1"/>
    <xf numFmtId="0" fontId="19" fillId="35" borderId="42" xfId="0" applyFont="1" applyFill="1" applyBorder="1" applyAlignment="1">
      <alignment horizontal="center" wrapText="1"/>
    </xf>
    <xf numFmtId="0" fontId="19" fillId="35" borderId="43" xfId="0" applyFont="1" applyFill="1" applyBorder="1" applyAlignment="1">
      <alignment horizontal="center" wrapText="1"/>
    </xf>
    <xf numFmtId="0" fontId="19" fillId="35" borderId="0" xfId="0" applyFont="1" applyFill="1" applyBorder="1" applyAlignment="1">
      <alignment horizontal="center" wrapText="1"/>
    </xf>
    <xf numFmtId="0" fontId="19" fillId="35" borderId="18" xfId="0" applyFont="1" applyFill="1" applyBorder="1" applyAlignment="1">
      <alignment horizontal="center" wrapText="1"/>
    </xf>
    <xf numFmtId="171" fontId="19" fillId="35" borderId="0" xfId="7" applyNumberFormat="1" applyFont="1" applyFill="1" applyBorder="1"/>
    <xf numFmtId="171" fontId="19" fillId="35" borderId="18" xfId="7" applyNumberFormat="1" applyFont="1" applyFill="1" applyBorder="1"/>
    <xf numFmtId="170" fontId="19" fillId="35" borderId="0" xfId="7" applyNumberFormat="1" applyFont="1" applyFill="1" applyBorder="1"/>
    <xf numFmtId="170" fontId="19" fillId="35" borderId="23" xfId="7" applyNumberFormat="1" applyFont="1" applyFill="1" applyBorder="1"/>
    <xf numFmtId="171" fontId="19" fillId="35" borderId="34" xfId="7" applyNumberFormat="1" applyFont="1" applyFill="1" applyBorder="1"/>
    <xf numFmtId="0" fontId="19" fillId="36" borderId="24" xfId="0" applyFont="1" applyFill="1" applyBorder="1" applyAlignment="1">
      <alignment wrapText="1"/>
    </xf>
    <xf numFmtId="0" fontId="9" fillId="36" borderId="16" xfId="0" applyNumberFormat="1" applyFont="1" applyFill="1" applyBorder="1" applyAlignment="1">
      <alignment horizontal="center" wrapText="1"/>
    </xf>
    <xf numFmtId="49" fontId="9" fillId="36" borderId="26" xfId="0" applyNumberFormat="1" applyFont="1" applyFill="1" applyBorder="1" applyAlignment="1">
      <alignment wrapText="1"/>
    </xf>
    <xf numFmtId="171" fontId="19" fillId="35" borderId="23" xfId="7" applyNumberFormat="1" applyFont="1" applyFill="1" applyBorder="1" applyAlignment="1"/>
    <xf numFmtId="170" fontId="19" fillId="35" borderId="23" xfId="0" applyNumberFormat="1" applyFont="1" applyFill="1" applyBorder="1"/>
    <xf numFmtId="0" fontId="11" fillId="37" borderId="23" xfId="0" applyFont="1" applyFill="1" applyBorder="1" applyAlignment="1">
      <alignment horizontal="center" wrapText="1"/>
    </xf>
    <xf numFmtId="49" fontId="11" fillId="37" borderId="23" xfId="0" applyNumberFormat="1" applyFont="1" applyFill="1" applyBorder="1" applyAlignment="1">
      <alignment horizontal="center" wrapText="1"/>
    </xf>
    <xf numFmtId="171" fontId="36" fillId="0" borderId="0" xfId="1" applyNumberFormat="1" applyFont="1" applyFill="1"/>
    <xf numFmtId="171" fontId="0" fillId="0" borderId="0" xfId="1" applyNumberFormat="1" applyFont="1" applyFill="1"/>
    <xf numFmtId="0" fontId="37" fillId="0" borderId="0" xfId="10" applyFont="1"/>
    <xf numFmtId="0" fontId="19" fillId="0" borderId="44" xfId="10" applyFont="1" applyBorder="1"/>
    <xf numFmtId="0" fontId="37" fillId="0" borderId="0" xfId="10" applyFont="1" applyBorder="1"/>
    <xf numFmtId="0" fontId="19" fillId="0" borderId="45" xfId="10" applyFont="1" applyBorder="1"/>
    <xf numFmtId="166" fontId="37" fillId="0" borderId="0" xfId="4" applyNumberFormat="1" applyFont="1"/>
    <xf numFmtId="0" fontId="19" fillId="38" borderId="24" xfId="10" applyFont="1" applyFill="1" applyBorder="1" applyAlignment="1">
      <alignment wrapText="1"/>
    </xf>
    <xf numFmtId="1" fontId="9" fillId="38" borderId="26" xfId="10" applyNumberFormat="1" applyFont="1" applyFill="1" applyBorder="1" applyAlignment="1">
      <alignment horizontal="center" wrapText="1"/>
    </xf>
    <xf numFmtId="17" fontId="9" fillId="38" borderId="16" xfId="10" applyNumberFormat="1" applyFont="1" applyFill="1" applyBorder="1" applyAlignment="1">
      <alignment horizontal="center" wrapText="1"/>
    </xf>
    <xf numFmtId="0" fontId="19" fillId="22" borderId="32" xfId="10" applyFont="1" applyFill="1" applyBorder="1"/>
    <xf numFmtId="170" fontId="19" fillId="22" borderId="0" xfId="7" applyNumberFormat="1" applyFont="1" applyFill="1" applyBorder="1"/>
    <xf numFmtId="171" fontId="19" fillId="22" borderId="18" xfId="7" applyNumberFormat="1" applyFont="1" applyFill="1" applyBorder="1"/>
    <xf numFmtId="0" fontId="19" fillId="22" borderId="32" xfId="10" applyFont="1" applyFill="1" applyBorder="1" applyAlignment="1">
      <alignment horizontal="left" indent="1"/>
    </xf>
    <xf numFmtId="0" fontId="19" fillId="22" borderId="33" xfId="10" applyFont="1" applyFill="1" applyBorder="1"/>
    <xf numFmtId="170" fontId="19" fillId="22" borderId="23" xfId="7" applyNumberFormat="1" applyFont="1" applyFill="1" applyBorder="1"/>
    <xf numFmtId="171" fontId="19" fillId="22" borderId="34" xfId="7" applyNumberFormat="1" applyFont="1" applyFill="1" applyBorder="1"/>
    <xf numFmtId="0" fontId="19" fillId="22" borderId="32" xfId="10" applyFont="1" applyFill="1" applyBorder="1" applyAlignment="1">
      <alignment wrapText="1"/>
    </xf>
    <xf numFmtId="0" fontId="19" fillId="22" borderId="32" xfId="10" applyFont="1" applyFill="1" applyBorder="1" applyAlignment="1">
      <alignment horizontal="left" wrapText="1" indent="1"/>
    </xf>
    <xf numFmtId="0" fontId="18" fillId="0" borderId="0" xfId="10" applyFont="1"/>
    <xf numFmtId="0" fontId="10" fillId="0" borderId="0" xfId="0" applyFont="1" applyBorder="1" applyAlignment="1">
      <alignment wrapText="1"/>
    </xf>
    <xf numFmtId="0" fontId="19" fillId="39" borderId="24" xfId="0" applyFont="1" applyFill="1" applyBorder="1"/>
    <xf numFmtId="0" fontId="9" fillId="39" borderId="26" xfId="0" applyFont="1" applyFill="1" applyBorder="1" applyAlignment="1">
      <alignment horizontal="right"/>
    </xf>
    <xf numFmtId="0" fontId="19" fillId="39" borderId="32" xfId="0" applyFont="1" applyFill="1" applyBorder="1"/>
    <xf numFmtId="0" fontId="19" fillId="39" borderId="0" xfId="0" applyFont="1" applyFill="1"/>
    <xf numFmtId="0" fontId="19" fillId="39" borderId="32" xfId="0" applyFont="1" applyFill="1" applyBorder="1" applyAlignment="1">
      <alignment horizontal="left"/>
    </xf>
    <xf numFmtId="167" fontId="19" fillId="39" borderId="0" xfId="0" applyNumberFormat="1" applyFont="1" applyFill="1"/>
    <xf numFmtId="171" fontId="19" fillId="39" borderId="0" xfId="0" applyNumberFormat="1" applyFont="1" applyFill="1"/>
    <xf numFmtId="0" fontId="19" fillId="39" borderId="32" xfId="0" applyFont="1" applyFill="1" applyBorder="1" applyAlignment="1">
      <alignment horizontal="left" indent="1"/>
    </xf>
    <xf numFmtId="0" fontId="19" fillId="39" borderId="32" xfId="0" applyFont="1" applyFill="1" applyBorder="1" applyAlignment="1">
      <alignment horizontal="left" wrapText="1" indent="2"/>
    </xf>
    <xf numFmtId="0" fontId="19" fillId="39" borderId="32" xfId="0" applyFont="1" applyFill="1" applyBorder="1" applyAlignment="1">
      <alignment horizontal="left" indent="2"/>
    </xf>
    <xf numFmtId="171" fontId="19" fillId="39" borderId="0" xfId="1" applyNumberFormat="1" applyFont="1" applyFill="1" applyBorder="1"/>
    <xf numFmtId="0" fontId="9" fillId="39" borderId="32" xfId="0" applyFont="1" applyFill="1" applyBorder="1"/>
    <xf numFmtId="167" fontId="9" fillId="39" borderId="0" xfId="0" applyNumberFormat="1" applyFont="1" applyFill="1"/>
    <xf numFmtId="0" fontId="32" fillId="39" borderId="33" xfId="0" applyFont="1" applyFill="1" applyBorder="1" applyAlignment="1">
      <alignment horizontal="left" indent="1"/>
    </xf>
    <xf numFmtId="167" fontId="19" fillId="39" borderId="23" xfId="0" applyNumberFormat="1" applyFont="1" applyFill="1" applyBorder="1"/>
    <xf numFmtId="0" fontId="9" fillId="25" borderId="21" xfId="0" applyNumberFormat="1" applyFont="1" applyFill="1" applyBorder="1" applyAlignment="1">
      <alignment wrapText="1"/>
    </xf>
    <xf numFmtId="0" fontId="34" fillId="39" borderId="0" xfId="0" applyFont="1" applyFill="1"/>
    <xf numFmtId="0" fontId="7" fillId="39" borderId="0" xfId="0" applyFont="1" applyFill="1" applyBorder="1" applyAlignment="1">
      <alignment horizontal="center"/>
    </xf>
    <xf numFmtId="0" fontId="7" fillId="39" borderId="11" xfId="0" applyFont="1" applyFill="1" applyBorder="1"/>
    <xf numFmtId="165" fontId="30" fillId="39" borderId="0" xfId="0" applyNumberFormat="1" applyFont="1" applyFill="1" applyBorder="1"/>
    <xf numFmtId="0" fontId="30" fillId="39" borderId="0" xfId="0" applyFont="1" applyFill="1" applyBorder="1"/>
    <xf numFmtId="165" fontId="30" fillId="39" borderId="7" xfId="0" applyNumberFormat="1" applyFont="1" applyFill="1" applyBorder="1"/>
    <xf numFmtId="0" fontId="10" fillId="39" borderId="0" xfId="0" applyFont="1" applyFill="1" applyBorder="1"/>
    <xf numFmtId="171" fontId="10" fillId="0" borderId="23" xfId="1" applyNumberFormat="1" applyFont="1" applyFill="1" applyBorder="1"/>
    <xf numFmtId="167" fontId="10" fillId="7" borderId="46" xfId="3" applyNumberFormat="1" applyFont="1" applyFill="1" applyBorder="1" applyAlignment="1">
      <alignment horizontal="center"/>
    </xf>
    <xf numFmtId="167" fontId="11" fillId="0" borderId="46" xfId="3" applyNumberFormat="1" applyFont="1" applyFill="1" applyBorder="1" applyAlignment="1">
      <alignment horizontal="center"/>
    </xf>
    <xf numFmtId="167" fontId="11" fillId="0" borderId="26" xfId="3" applyNumberFormat="1" applyFont="1" applyFill="1" applyBorder="1" applyAlignment="1">
      <alignment horizontal="center"/>
    </xf>
    <xf numFmtId="167" fontId="11" fillId="0" borderId="47" xfId="3" applyNumberFormat="1" applyFont="1" applyFill="1" applyBorder="1" applyAlignment="1">
      <alignment horizontal="center"/>
    </xf>
    <xf numFmtId="167" fontId="11" fillId="0" borderId="48" xfId="3" applyNumberFormat="1" applyFont="1" applyFill="1" applyBorder="1" applyAlignment="1">
      <alignment horizontal="center"/>
    </xf>
    <xf numFmtId="0" fontId="8" fillId="0" borderId="32" xfId="3" applyFill="1" applyBorder="1"/>
    <xf numFmtId="164" fontId="9" fillId="10" borderId="0" xfId="0" applyNumberFormat="1" applyFont="1" applyFill="1" applyBorder="1"/>
    <xf numFmtId="168" fontId="9" fillId="10" borderId="34" xfId="0" applyNumberFormat="1" applyFont="1" applyFill="1" applyBorder="1"/>
    <xf numFmtId="0" fontId="0" fillId="0" borderId="0" xfId="0" applyFill="1" applyBorder="1" applyAlignment="1">
      <alignment horizontal="right"/>
    </xf>
    <xf numFmtId="172" fontId="2" fillId="0" borderId="26" xfId="0" applyNumberFormat="1" applyFont="1" applyFill="1" applyBorder="1"/>
    <xf numFmtId="172" fontId="2" fillId="0" borderId="16" xfId="0" applyNumberFormat="1" applyFont="1" applyFill="1" applyBorder="1"/>
    <xf numFmtId="2" fontId="0" fillId="0" borderId="0" xfId="0" applyNumberFormat="1" applyFill="1"/>
    <xf numFmtId="0" fontId="4" fillId="0" borderId="0" xfId="0" applyFont="1" applyFill="1"/>
    <xf numFmtId="0" fontId="2" fillId="0" borderId="0" xfId="0" applyFont="1" applyBorder="1"/>
    <xf numFmtId="170" fontId="9" fillId="33" borderId="23" xfId="8" applyNumberFormat="1" applyFont="1" applyFill="1" applyBorder="1"/>
    <xf numFmtId="167" fontId="9" fillId="33" borderId="34" xfId="7" applyNumberFormat="1" applyFont="1" applyFill="1" applyBorder="1"/>
    <xf numFmtId="167" fontId="19" fillId="33" borderId="40" xfId="7" applyNumberFormat="1" applyFont="1" applyFill="1" applyBorder="1"/>
    <xf numFmtId="167" fontId="19" fillId="33" borderId="40" xfId="7" applyNumberFormat="1" applyFont="1" applyFill="1" applyBorder="1" applyAlignment="1">
      <alignment horizontal="right"/>
    </xf>
    <xf numFmtId="0" fontId="9" fillId="40" borderId="26" xfId="3" applyFont="1" applyFill="1" applyBorder="1"/>
    <xf numFmtId="0" fontId="29" fillId="40" borderId="16" xfId="3" applyFont="1" applyFill="1" applyBorder="1" applyAlignment="1">
      <alignment horizontal="center" wrapText="1"/>
    </xf>
    <xf numFmtId="17" fontId="2" fillId="40" borderId="26" xfId="0" applyNumberFormat="1" applyFont="1" applyFill="1" applyBorder="1"/>
    <xf numFmtId="0" fontId="19" fillId="35" borderId="49" xfId="0" applyFont="1" applyFill="1" applyBorder="1"/>
    <xf numFmtId="0" fontId="19" fillId="35" borderId="19" xfId="0" applyFont="1" applyFill="1" applyBorder="1"/>
    <xf numFmtId="0" fontId="19" fillId="35" borderId="50" xfId="0" quotePrefix="1" applyFont="1" applyFill="1" applyBorder="1" applyAlignment="1">
      <alignment horizontal="center" wrapText="1"/>
    </xf>
    <xf numFmtId="169" fontId="19" fillId="35" borderId="19" xfId="0" applyNumberFormat="1" applyFont="1" applyFill="1" applyBorder="1" applyAlignment="1">
      <alignment horizontal="left" wrapText="1"/>
    </xf>
    <xf numFmtId="4" fontId="19" fillId="35" borderId="19" xfId="0" applyNumberFormat="1" applyFont="1" applyFill="1" applyBorder="1" applyAlignment="1">
      <alignment horizontal="left" wrapText="1" indent="1"/>
    </xf>
    <xf numFmtId="4" fontId="19" fillId="35" borderId="19" xfId="0" applyNumberFormat="1" applyFont="1" applyFill="1" applyBorder="1" applyAlignment="1">
      <alignment horizontal="left" wrapText="1"/>
    </xf>
    <xf numFmtId="4" fontId="19" fillId="35" borderId="19" xfId="0" applyNumberFormat="1" applyFont="1" applyFill="1" applyBorder="1" applyAlignment="1">
      <alignment horizontal="center" wrapText="1"/>
    </xf>
    <xf numFmtId="4" fontId="19" fillId="35" borderId="29" xfId="0" applyNumberFormat="1" applyFont="1" applyFill="1" applyBorder="1" applyAlignment="1">
      <alignment horizontal="center" wrapText="1"/>
    </xf>
    <xf numFmtId="171" fontId="10" fillId="0" borderId="25" xfId="1" applyNumberFormat="1" applyFont="1" applyFill="1" applyBorder="1"/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11" fillId="2" borderId="2" xfId="3" applyFont="1" applyFill="1" applyBorder="1" applyAlignment="1">
      <alignment horizontal="center"/>
    </xf>
    <xf numFmtId="0" fontId="11" fillId="2" borderId="3" xfId="3" applyFont="1" applyFill="1" applyBorder="1" applyAlignment="1">
      <alignment horizontal="center"/>
    </xf>
    <xf numFmtId="0" fontId="11" fillId="2" borderId="13" xfId="3" applyFont="1" applyFill="1" applyBorder="1" applyAlignment="1">
      <alignment horizontal="center" vertical="center"/>
    </xf>
    <xf numFmtId="0" fontId="12" fillId="2" borderId="10" xfId="3" applyFont="1" applyFill="1" applyBorder="1" applyAlignment="1">
      <alignment horizontal="left"/>
    </xf>
    <xf numFmtId="0" fontId="12" fillId="2" borderId="11" xfId="3" applyFont="1" applyFill="1" applyBorder="1" applyAlignment="1">
      <alignment horizontal="left"/>
    </xf>
    <xf numFmtId="0" fontId="12" fillId="2" borderId="12" xfId="3" applyFont="1" applyFill="1" applyBorder="1" applyAlignment="1">
      <alignment horizontal="left"/>
    </xf>
    <xf numFmtId="0" fontId="10" fillId="3" borderId="25" xfId="0" applyFont="1" applyFill="1" applyBorder="1" applyAlignment="1">
      <alignment horizontal="center"/>
    </xf>
    <xf numFmtId="0" fontId="10" fillId="6" borderId="15" xfId="3" applyFont="1" applyFill="1" applyBorder="1" applyAlignment="1">
      <alignment horizontal="center" wrapText="1"/>
    </xf>
    <xf numFmtId="0" fontId="10" fillId="6" borderId="16" xfId="3" applyFont="1" applyFill="1" applyBorder="1" applyAlignment="1">
      <alignment horizontal="center" wrapText="1"/>
    </xf>
    <xf numFmtId="0" fontId="11" fillId="0" borderId="24" xfId="3" applyFont="1" applyFill="1" applyBorder="1" applyAlignment="1">
      <alignment vertical="center"/>
    </xf>
    <xf numFmtId="0" fontId="11" fillId="0" borderId="47" xfId="3" applyFont="1" applyFill="1" applyBorder="1" applyAlignment="1"/>
    <xf numFmtId="0" fontId="10" fillId="7" borderId="17" xfId="3" applyNumberFormat="1" applyFont="1" applyFill="1" applyBorder="1" applyAlignment="1">
      <alignment vertical="center"/>
    </xf>
    <xf numFmtId="0" fontId="10" fillId="7" borderId="19" xfId="3" applyFont="1" applyFill="1" applyBorder="1" applyAlignment="1">
      <alignment vertical="center"/>
    </xf>
    <xf numFmtId="0" fontId="10" fillId="7" borderId="29" xfId="3" applyFont="1" applyFill="1" applyBorder="1" applyAlignment="1">
      <alignment vertical="center"/>
    </xf>
    <xf numFmtId="0" fontId="10" fillId="0" borderId="24" xfId="3" applyNumberFormat="1" applyFont="1" applyFill="1" applyBorder="1" applyAlignment="1"/>
    <xf numFmtId="0" fontId="10" fillId="0" borderId="16" xfId="3" applyFont="1" applyBorder="1" applyAlignment="1"/>
    <xf numFmtId="0" fontId="10" fillId="3" borderId="24" xfId="3" applyNumberFormat="1" applyFont="1" applyFill="1" applyBorder="1" applyAlignment="1">
      <alignment horizontal="center"/>
    </xf>
    <xf numFmtId="0" fontId="10" fillId="3" borderId="26" xfId="3" applyFont="1" applyFill="1" applyBorder="1" applyAlignment="1"/>
    <xf numFmtId="0" fontId="10" fillId="3" borderId="16" xfId="3" applyFont="1" applyFill="1" applyBorder="1" applyAlignment="1"/>
    <xf numFmtId="0" fontId="4" fillId="9" borderId="30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9" fillId="10" borderId="11" xfId="3" applyFont="1" applyFill="1" applyBorder="1" applyAlignment="1">
      <alignment horizontal="center"/>
    </xf>
    <xf numFmtId="0" fontId="9" fillId="10" borderId="12" xfId="3" applyFont="1" applyFill="1" applyBorder="1" applyAlignment="1">
      <alignment horizontal="center"/>
    </xf>
    <xf numFmtId="0" fontId="9" fillId="7" borderId="3" xfId="3" applyFont="1" applyFill="1" applyBorder="1" applyAlignment="1">
      <alignment horizontal="right" wrapText="1"/>
    </xf>
    <xf numFmtId="0" fontId="9" fillId="7" borderId="8" xfId="3" applyFont="1" applyFill="1" applyBorder="1" applyAlignment="1">
      <alignment horizontal="right" wrapText="1"/>
    </xf>
    <xf numFmtId="2" fontId="9" fillId="10" borderId="2" xfId="3" applyNumberFormat="1" applyFont="1" applyFill="1" applyBorder="1" applyAlignment="1">
      <alignment horizontal="center"/>
    </xf>
    <xf numFmtId="0" fontId="11" fillId="14" borderId="3" xfId="3" applyFont="1" applyFill="1" applyBorder="1" applyAlignment="1">
      <alignment horizontal="center" wrapText="1"/>
    </xf>
    <xf numFmtId="0" fontId="8" fillId="14" borderId="8" xfId="3" applyFill="1" applyBorder="1" applyAlignment="1">
      <alignment horizontal="center" wrapText="1"/>
    </xf>
    <xf numFmtId="165" fontId="11" fillId="8" borderId="7" xfId="3" applyNumberFormat="1" applyFont="1" applyFill="1" applyBorder="1" applyAlignment="1">
      <alignment horizontal="center"/>
    </xf>
    <xf numFmtId="0" fontId="10" fillId="8" borderId="10" xfId="3" applyFont="1" applyFill="1" applyBorder="1" applyAlignment="1">
      <alignment horizontal="center"/>
    </xf>
    <xf numFmtId="0" fontId="10" fillId="8" borderId="11" xfId="3" applyFont="1" applyFill="1" applyBorder="1" applyAlignment="1">
      <alignment horizontal="center"/>
    </xf>
    <xf numFmtId="0" fontId="10" fillId="8" borderId="12" xfId="3" applyFont="1" applyFill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11" fillId="0" borderId="7" xfId="3" applyFont="1" applyBorder="1" applyAlignment="1">
      <alignment horizontal="center"/>
    </xf>
    <xf numFmtId="0" fontId="11" fillId="0" borderId="0" xfId="3" applyFont="1" applyAlignment="1">
      <alignment horizontal="center"/>
    </xf>
    <xf numFmtId="0" fontId="11" fillId="0" borderId="0" xfId="3" applyFont="1" applyFill="1" applyAlignment="1">
      <alignment horizontal="center" vertical="center"/>
    </xf>
    <xf numFmtId="0" fontId="9" fillId="28" borderId="31" xfId="0" applyFont="1" applyFill="1" applyBorder="1" applyAlignment="1">
      <alignment horizontal="center" wrapText="1"/>
    </xf>
    <xf numFmtId="0" fontId="9" fillId="28" borderId="18" xfId="0" applyFont="1" applyFill="1" applyBorder="1" applyAlignment="1">
      <alignment horizontal="center" wrapText="1"/>
    </xf>
    <xf numFmtId="0" fontId="9" fillId="28" borderId="26" xfId="0" applyFont="1" applyFill="1" applyBorder="1" applyAlignment="1">
      <alignment horizontal="center"/>
    </xf>
    <xf numFmtId="0" fontId="9" fillId="29" borderId="31" xfId="0" applyFont="1" applyFill="1" applyBorder="1" applyAlignment="1">
      <alignment horizontal="center" wrapText="1"/>
    </xf>
    <xf numFmtId="0" fontId="9" fillId="29" borderId="34" xfId="0" applyFont="1" applyFill="1" applyBorder="1" applyAlignment="1">
      <alignment horizontal="center" wrapText="1"/>
    </xf>
    <xf numFmtId="0" fontId="5" fillId="29" borderId="26" xfId="0" applyFont="1" applyFill="1" applyBorder="1" applyAlignment="1">
      <alignment horizontal="center"/>
    </xf>
    <xf numFmtId="0" fontId="5" fillId="29" borderId="26" xfId="0" applyFont="1" applyFill="1" applyBorder="1" applyAlignment="1">
      <alignment horizontal="center" wrapText="1"/>
    </xf>
    <xf numFmtId="0" fontId="9" fillId="32" borderId="31" xfId="8" applyFont="1" applyFill="1" applyBorder="1" applyAlignment="1">
      <alignment horizontal="center" wrapText="1"/>
    </xf>
    <xf numFmtId="0" fontId="9" fillId="32" borderId="34" xfId="8" applyFont="1" applyFill="1" applyBorder="1" applyAlignment="1">
      <alignment horizontal="center" wrapText="1"/>
    </xf>
    <xf numFmtId="0" fontId="11" fillId="32" borderId="30" xfId="8" applyFont="1" applyFill="1" applyBorder="1" applyAlignment="1">
      <alignment horizontal="center"/>
    </xf>
    <xf numFmtId="0" fontId="11" fillId="32" borderId="25" xfId="8" applyFont="1" applyFill="1" applyBorder="1" applyAlignment="1">
      <alignment horizontal="center"/>
    </xf>
    <xf numFmtId="0" fontId="9" fillId="32" borderId="25" xfId="8" applyFont="1" applyFill="1" applyBorder="1" applyAlignment="1">
      <alignment horizontal="center"/>
    </xf>
    <xf numFmtId="0" fontId="11" fillId="2" borderId="39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7" fillId="22" borderId="0" xfId="0" applyFont="1" applyFill="1" applyBorder="1" applyAlignment="1">
      <alignment horizontal="center"/>
    </xf>
    <xf numFmtId="0" fontId="11" fillId="3" borderId="25" xfId="0" applyFont="1" applyFill="1" applyBorder="1" applyAlignment="1">
      <alignment horizontal="center"/>
    </xf>
    <xf numFmtId="168" fontId="10" fillId="2" borderId="25" xfId="0" applyNumberFormat="1" applyFont="1" applyFill="1" applyBorder="1" applyAlignment="1"/>
  </cellXfs>
  <cellStyles count="11">
    <cellStyle name="Comma" xfId="1" builtinId="3"/>
    <cellStyle name="Comma 2" xfId="7" xr:uid="{E12133BE-0ED0-4E07-9F93-BC50A7BB28F7}"/>
    <cellStyle name="Comma 3" xfId="9" xr:uid="{1912B6FE-06DF-45E6-9B16-418B8565037A}"/>
    <cellStyle name="Hyperlink 2" xfId="5" xr:uid="{85B20626-4BC5-41B1-A8AB-364DC1745A07}"/>
    <cellStyle name="Normal" xfId="0" builtinId="0"/>
    <cellStyle name="Normal 2" xfId="3" xr:uid="{590EC310-73B0-4D51-AEFF-D892F5FB6C12}"/>
    <cellStyle name="Normal 3" xfId="10" xr:uid="{83D2A810-B3B6-4C55-A498-5B647D583191}"/>
    <cellStyle name="Normal 5 2 2" xfId="6" xr:uid="{64D3175A-BBAA-4DC4-A54A-5556AE720E5B}"/>
    <cellStyle name="Normal_Planning Statistics" xfId="8" xr:uid="{09D18752-3A40-47B5-92CA-0F3BF7567D8C}"/>
    <cellStyle name="Percent" xfId="2" builtinId="5"/>
    <cellStyle name="Percent 2" xfId="4" xr:uid="{50BE8218-88A5-4F31-B329-EFF7E08B1FB1}"/>
  </cellStyles>
  <dxfs count="0"/>
  <tableStyles count="0" defaultTableStyle="TableStyleMedium2" defaultPivotStyle="PivotStyleLight16"/>
  <colors>
    <mruColors>
      <color rgb="FF8064A2"/>
      <color rgb="FFF8E0E4"/>
      <color rgb="FF9B253E"/>
      <color rgb="FFB3A2C7"/>
      <color rgb="FFB7DEE8"/>
      <color rgb="FF93CDDD"/>
      <color rgb="FFA3FDE1"/>
      <color rgb="FFB1A0C7"/>
      <color rgb="FFDAEEF3"/>
      <color rgb="FF75A0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0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externalLink" Target="externalLinks/externalLink1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85739282589675E-2"/>
          <c:y val="5.1400554097404488E-2"/>
          <c:w val="0.87735743706194025"/>
          <c:h val="0.58374599008457273"/>
        </c:manualLayout>
      </c:layout>
      <c:lineChart>
        <c:grouping val="standard"/>
        <c:varyColors val="0"/>
        <c:ser>
          <c:idx val="0"/>
          <c:order val="0"/>
          <c:tx>
            <c:strRef>
              <c:f>'Figure 2.1'!$B$1</c:f>
              <c:strCache>
                <c:ptCount val="1"/>
                <c:pt idx="0">
                  <c:v>CAD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'Figure 2.1'!$A$3:$A$24</c:f>
              <c:numCache>
                <c:formatCode>General</c:formatCode>
                <c:ptCount val="2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</c:numCache>
            </c:numRef>
          </c:cat>
          <c:val>
            <c:numRef>
              <c:f>'Figure 2.1'!$B$3:$B$24</c:f>
              <c:numCache>
                <c:formatCode>0.00</c:formatCode>
                <c:ptCount val="22"/>
                <c:pt idx="0">
                  <c:v>1.4008</c:v>
                </c:pt>
                <c:pt idx="1">
                  <c:v>1.3017000000000001</c:v>
                </c:pt>
                <c:pt idx="2">
                  <c:v>1.2115</c:v>
                </c:pt>
                <c:pt idx="3">
                  <c:v>1.1339999999999999</c:v>
                </c:pt>
                <c:pt idx="4">
                  <c:v>1.0733999999999999</c:v>
                </c:pt>
                <c:pt idx="5">
                  <c:v>1.0660000000000001</c:v>
                </c:pt>
                <c:pt idx="6">
                  <c:v>1.1412</c:v>
                </c:pt>
                <c:pt idx="7">
                  <c:v>1.0298</c:v>
                </c:pt>
                <c:pt idx="8">
                  <c:v>0.98870000000000002</c:v>
                </c:pt>
                <c:pt idx="9">
                  <c:v>0.99950000000000006</c:v>
                </c:pt>
                <c:pt idx="10">
                  <c:v>1.03</c:v>
                </c:pt>
                <c:pt idx="11">
                  <c:v>1.1043000000000001</c:v>
                </c:pt>
                <c:pt idx="12">
                  <c:v>1.2790999999999999</c:v>
                </c:pt>
                <c:pt idx="13">
                  <c:v>1.3243</c:v>
                </c:pt>
                <c:pt idx="14">
                  <c:v>1.2984</c:v>
                </c:pt>
                <c:pt idx="15">
                  <c:v>1.2957000000000001</c:v>
                </c:pt>
                <c:pt idx="16">
                  <c:v>1.3269</c:v>
                </c:pt>
                <c:pt idx="17">
                  <c:v>1.3422000000000001</c:v>
                </c:pt>
                <c:pt idx="18">
                  <c:v>1.2533000000000001</c:v>
                </c:pt>
                <c:pt idx="19">
                  <c:v>1.3013999999999999</c:v>
                </c:pt>
                <c:pt idx="20">
                  <c:v>1.3493999999999999</c:v>
                </c:pt>
                <c:pt idx="21">
                  <c:v>1.3698999999999999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2-400A-9100-DA5344E44239}"/>
            </c:ext>
          </c:extLst>
        </c:ser>
        <c:ser>
          <c:idx val="1"/>
          <c:order val="1"/>
          <c:tx>
            <c:strRef>
              <c:f>'Figure 2.1'!$C$1</c:f>
              <c:strCache>
                <c:ptCount val="1"/>
                <c:pt idx="0">
                  <c:v>EURO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 w="3175" cap="rnd">
                <a:solidFill>
                  <a:srgbClr val="0070C0"/>
                </a:solidFill>
              </a:ln>
            </c:spPr>
          </c:marker>
          <c:cat>
            <c:numRef>
              <c:f>'Figure 2.1'!$A$3:$A$24</c:f>
              <c:numCache>
                <c:formatCode>General</c:formatCode>
                <c:ptCount val="2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</c:numCache>
            </c:numRef>
          </c:cat>
          <c:val>
            <c:numRef>
              <c:f>'Figure 2.1'!$C$3:$C$24</c:f>
              <c:numCache>
                <c:formatCode>0.00</c:formatCode>
                <c:ptCount val="22"/>
                <c:pt idx="0">
                  <c:v>0.88331419485911133</c:v>
                </c:pt>
                <c:pt idx="1">
                  <c:v>0.80398777938575328</c:v>
                </c:pt>
                <c:pt idx="2">
                  <c:v>0.80327737167643998</c:v>
                </c:pt>
                <c:pt idx="3">
                  <c:v>0.79598821937435327</c:v>
                </c:pt>
                <c:pt idx="4">
                  <c:v>0.72934140471154552</c:v>
                </c:pt>
                <c:pt idx="5">
                  <c:v>0.6790710308298249</c:v>
                </c:pt>
                <c:pt idx="6">
                  <c:v>0.71761750986724082</c:v>
                </c:pt>
                <c:pt idx="7">
                  <c:v>0.75409094336777016</c:v>
                </c:pt>
                <c:pt idx="8">
                  <c:v>0.71782355896920536</c:v>
                </c:pt>
                <c:pt idx="9">
                  <c:v>0.77766544832413098</c:v>
                </c:pt>
                <c:pt idx="10">
                  <c:v>0.75295534974775991</c:v>
                </c:pt>
                <c:pt idx="11">
                  <c:v>0.75204933443633892</c:v>
                </c:pt>
                <c:pt idx="12">
                  <c:v>0.90122566690699357</c:v>
                </c:pt>
                <c:pt idx="13">
                  <c:v>0.90317919075144515</c:v>
                </c:pt>
                <c:pt idx="14">
                  <c:v>0.88487744447394023</c:v>
                </c:pt>
                <c:pt idx="15">
                  <c:v>0.84623847000084629</c:v>
                </c:pt>
                <c:pt idx="16">
                  <c:v>0.89333571556190816</c:v>
                </c:pt>
                <c:pt idx="17">
                  <c:v>0.87642418930762489</c:v>
                </c:pt>
                <c:pt idx="18">
                  <c:v>0.84530851901944204</c:v>
                </c:pt>
                <c:pt idx="19">
                  <c:v>0.94930698500094934</c:v>
                </c:pt>
                <c:pt idx="20">
                  <c:v>0.92447072016270671</c:v>
                </c:pt>
                <c:pt idx="21">
                  <c:v>0.92421439741219946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2-400A-9100-DA5344E44239}"/>
            </c:ext>
          </c:extLst>
        </c:ser>
        <c:ser>
          <c:idx val="2"/>
          <c:order val="2"/>
          <c:tx>
            <c:strRef>
              <c:f>'Figure 2.1'!$D$1</c:f>
              <c:strCache>
                <c:ptCount val="1"/>
                <c:pt idx="0">
                  <c:v>GBP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'Figure 2.1'!$A$3:$A$24</c:f>
              <c:numCache>
                <c:formatCode>General</c:formatCode>
                <c:ptCount val="2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  <c:pt idx="21">
                  <c:v>2024</c:v>
                </c:pt>
              </c:numCache>
            </c:numRef>
          </c:cat>
          <c:val>
            <c:numRef>
              <c:f>'Figure 2.1'!$D$3:$D$24</c:f>
              <c:numCache>
                <c:formatCode>0.00</c:formatCode>
                <c:ptCount val="22"/>
                <c:pt idx="0">
                  <c:v>0.6117330397014743</c:v>
                </c:pt>
                <c:pt idx="1">
                  <c:v>0.54555373704309873</c:v>
                </c:pt>
                <c:pt idx="2">
                  <c:v>0.54932981762250055</c:v>
                </c:pt>
                <c:pt idx="3">
                  <c:v>0.54247585982423785</c:v>
                </c:pt>
                <c:pt idx="4">
                  <c:v>0.49950049950049957</c:v>
                </c:pt>
                <c:pt idx="5">
                  <c:v>0.53922890266918311</c:v>
                </c:pt>
                <c:pt idx="6">
                  <c:v>0.63852882957665535</c:v>
                </c:pt>
                <c:pt idx="7">
                  <c:v>0.64716541548019679</c:v>
                </c:pt>
                <c:pt idx="8">
                  <c:v>0.62332481456086763</c:v>
                </c:pt>
                <c:pt idx="9">
                  <c:v>0.63079543304106478</c:v>
                </c:pt>
                <c:pt idx="10">
                  <c:v>0.63930443677279114</c:v>
                </c:pt>
                <c:pt idx="11">
                  <c:v>0.60664887163309877</c:v>
                </c:pt>
                <c:pt idx="12">
                  <c:v>0.65427898455901601</c:v>
                </c:pt>
                <c:pt idx="13">
                  <c:v>0.73773515308004434</c:v>
                </c:pt>
                <c:pt idx="14">
                  <c:v>0.77579519006982156</c:v>
                </c:pt>
                <c:pt idx="15">
                  <c:v>0.74833495472573519</c:v>
                </c:pt>
                <c:pt idx="16">
                  <c:v>0.78320802005012535</c:v>
                </c:pt>
                <c:pt idx="17">
                  <c:v>0.77948398160417809</c:v>
                </c:pt>
                <c:pt idx="18">
                  <c:v>0.72653296861377503</c:v>
                </c:pt>
                <c:pt idx="19">
                  <c:v>0.8083420725891195</c:v>
                </c:pt>
                <c:pt idx="20">
                  <c:v>0.80385850321543406</c:v>
                </c:pt>
                <c:pt idx="21">
                  <c:v>0.78241137469681543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2-400A-9100-DA5344E44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2576"/>
        <c:axId val="86800616"/>
      </c:lineChart>
      <c:catAx>
        <c:axId val="8680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 anchor="ctr" anchorCtr="1"/>
          <a:lstStyle/>
          <a:p>
            <a:pPr>
              <a:defRPr sz="900"/>
            </a:pPr>
            <a:endParaRPr lang="en-US"/>
          </a:p>
        </c:txPr>
        <c:crossAx val="86800616"/>
        <c:crosses val="autoZero"/>
        <c:auto val="1"/>
        <c:lblAlgn val="ctr"/>
        <c:lblOffset val="100"/>
        <c:tickLblSkip val="1"/>
        <c:noMultiLvlLbl val="0"/>
      </c:catAx>
      <c:valAx>
        <c:axId val="86800616"/>
        <c:scaling>
          <c:orientation val="minMax"/>
          <c:min val="0.4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86802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1948450263942"/>
          <c:y val="0.89757217847769033"/>
          <c:w val="0.55799207683309249"/>
          <c:h val="9.8373797025371829E-2"/>
        </c:manualLayout>
      </c:layout>
      <c:overlay val="0"/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6231341562557"/>
          <c:y val="7.9224640829798118E-2"/>
          <c:w val="0.70215183918238777"/>
          <c:h val="0.5285997578543991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3.5'!$B$4</c:f>
              <c:strCache>
                <c:ptCount val="1"/>
                <c:pt idx="0">
                  <c:v>Foreclosure Rate (%)</c:v>
                </c:pt>
              </c:strCache>
            </c:strRef>
          </c:tx>
          <c:spPr>
            <a:pattFill prst="pct70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'[14]Loans report'!$K$1:$W$2</c:f>
              <c:multiLvlStrCache>
                <c:ptCount val="13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</c:lvl>
                <c:lvl>
                  <c:pt idx="1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9">
                    <c:v>2023</c:v>
                  </c:pt>
                </c:lvl>
              </c:multiLvlStrCache>
            </c:multiLvlStrRef>
          </c:cat>
          <c:val>
            <c:numRef>
              <c:f>'Figure 3.5'!$C$4:$K$4</c:f>
              <c:numCache>
                <c:formatCode>0.0</c:formatCode>
                <c:ptCount val="9"/>
                <c:pt idx="0">
                  <c:v>0.51092589502021779</c:v>
                </c:pt>
                <c:pt idx="1">
                  <c:v>0.52479118353636722</c:v>
                </c:pt>
                <c:pt idx="2">
                  <c:v>0.54479200110881276</c:v>
                </c:pt>
                <c:pt idx="3">
                  <c:v>0.51979226217945629</c:v>
                </c:pt>
                <c:pt idx="4">
                  <c:v>0.51795537845354578</c:v>
                </c:pt>
                <c:pt idx="5">
                  <c:v>0.49697595620873192</c:v>
                </c:pt>
                <c:pt idx="6">
                  <c:v>0.51545311539862948</c:v>
                </c:pt>
                <c:pt idx="7">
                  <c:v>0.62152349752613179</c:v>
                </c:pt>
                <c:pt idx="8">
                  <c:v>0.6635634212653938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7-49B8-97F8-A2FFE221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657997088"/>
        <c:axId val="657985720"/>
      </c:barChart>
      <c:lineChart>
        <c:grouping val="stacked"/>
        <c:varyColors val="0"/>
        <c:ser>
          <c:idx val="0"/>
          <c:order val="0"/>
          <c:tx>
            <c:strRef>
              <c:f>'Figure 3.5'!$B$5</c:f>
              <c:strCache>
                <c:ptCount val="1"/>
                <c:pt idx="0">
                  <c:v>Foreclosure Inventory (US$-value)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7689763400017272E-2"/>
                  <c:y val="-4.94545558387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7-49B8-97F8-A2FFE221929A}"/>
                </c:ext>
              </c:extLst>
            </c:dLbl>
            <c:dLbl>
              <c:idx val="1"/>
              <c:layout>
                <c:manualLayout>
                  <c:x val="-5.0495043600018288E-2"/>
                  <c:y val="-4.5333342852145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7-49B8-97F8-A2FFE221929A}"/>
                </c:ext>
              </c:extLst>
            </c:dLbl>
            <c:dLbl>
              <c:idx val="2"/>
              <c:layout>
                <c:manualLayout>
                  <c:x val="-5.0495043600018344E-2"/>
                  <c:y val="-4.1212129865586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7-49B8-97F8-A2FFE221929A}"/>
                </c:ext>
              </c:extLst>
            </c:dLbl>
            <c:dLbl>
              <c:idx val="3"/>
              <c:layout>
                <c:manualLayout>
                  <c:x val="-4.7689763400017328E-2"/>
                  <c:y val="-3.2969703892469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7-49B8-97F8-A2FFE221929A}"/>
                </c:ext>
              </c:extLst>
            </c:dLbl>
            <c:dLbl>
              <c:idx val="4"/>
              <c:layout>
                <c:manualLayout>
                  <c:x val="-4.7689763400017272E-2"/>
                  <c:y val="-4.1212129865586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7-49B8-97F8-A2FFE221929A}"/>
                </c:ext>
              </c:extLst>
            </c:dLbl>
            <c:dLbl>
              <c:idx val="5"/>
              <c:layout>
                <c:manualLayout>
                  <c:x val="-4.7689763400017272E-2"/>
                  <c:y val="-4.94545558387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7-49B8-97F8-A2FFE221929A}"/>
                </c:ext>
              </c:extLst>
            </c:dLbl>
            <c:dLbl>
              <c:idx val="6"/>
              <c:layout>
                <c:manualLayout>
                  <c:x val="-5.0495043600018288E-2"/>
                  <c:y val="-4.5333342852145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7-49B8-97F8-A2FFE221929A}"/>
                </c:ext>
              </c:extLst>
            </c:dLbl>
            <c:dLbl>
              <c:idx val="7"/>
              <c:layout>
                <c:manualLayout>
                  <c:x val="-5.8910884200021441E-2"/>
                  <c:y val="-4.5333342852145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7-49B8-97F8-A2FFE221929A}"/>
                </c:ext>
              </c:extLst>
            </c:dLbl>
            <c:dLbl>
              <c:idx val="8"/>
              <c:layout>
                <c:manualLayout>
                  <c:x val="-5.6105604000020425E-2"/>
                  <c:y val="-4.1212129865586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7-49B8-97F8-A2FFE22192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3.5'!$C$1:$K$2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2022</c:v>
                  </c:pt>
                  <c:pt idx="1">
                    <c:v>2023</c:v>
                  </c:pt>
                  <c:pt idx="5">
                    <c:v>2024</c:v>
                  </c:pt>
                </c:lvl>
              </c:multiLvlStrCache>
            </c:multiLvlStrRef>
          </c:cat>
          <c:val>
            <c:numRef>
              <c:f>'Figure 3.5'!$C$5:$K$5</c:f>
              <c:numCache>
                <c:formatCode>_(* #,##0.0_);_(* \(#,##0.0\);_(* "-"??_);_(@_)</c:formatCode>
                <c:ptCount val="9"/>
                <c:pt idx="0">
                  <c:v>14052</c:v>
                </c:pt>
                <c:pt idx="1">
                  <c:v>14861</c:v>
                </c:pt>
                <c:pt idx="2">
                  <c:v>15526</c:v>
                </c:pt>
                <c:pt idx="3">
                  <c:v>15093</c:v>
                </c:pt>
                <c:pt idx="4">
                  <c:v>15234</c:v>
                </c:pt>
                <c:pt idx="5">
                  <c:v>14619</c:v>
                </c:pt>
                <c:pt idx="6">
                  <c:v>15250</c:v>
                </c:pt>
                <c:pt idx="7">
                  <c:v>18403</c:v>
                </c:pt>
                <c:pt idx="8">
                  <c:v>19591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C7-49B8-97F8-A2FFE221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0816"/>
        <c:axId val="657989640"/>
      </c:lineChart>
      <c:catAx>
        <c:axId val="6579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89640"/>
        <c:crosses val="autoZero"/>
        <c:auto val="1"/>
        <c:lblAlgn val="ctr"/>
        <c:lblOffset val="100"/>
        <c:noMultiLvlLbl val="0"/>
      </c:catAx>
      <c:valAx>
        <c:axId val="657989640"/>
        <c:scaling>
          <c:orientation val="minMax"/>
          <c:max val="2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US$ MillionS </a:t>
                </a:r>
              </a:p>
            </c:rich>
          </c:tx>
          <c:layout>
            <c:manualLayout>
              <c:xMode val="edge"/>
              <c:yMode val="edge"/>
              <c:x val="2.0655560401997525E-2"/>
              <c:y val="0.22526907139985275"/>
            </c:manualLayout>
          </c:layout>
          <c:overlay val="0"/>
        </c:title>
        <c:numFmt formatCode="_(* #,##0.0_);_(* \(#,##0.0\);_(* &quot;-&quot;??_);_(@_)" sourceLinked="1"/>
        <c:majorTickMark val="out"/>
        <c:minorTickMark val="none"/>
        <c:tickLblPos val="nextTo"/>
        <c:crossAx val="657990816"/>
        <c:crosses val="autoZero"/>
        <c:crossBetween val="between"/>
        <c:dispUnits>
          <c:builtInUnit val="thousands"/>
        </c:dispUnits>
      </c:valAx>
      <c:valAx>
        <c:axId val="657985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Percent (%)</a:t>
                </a:r>
              </a:p>
            </c:rich>
          </c:tx>
          <c:layout>
            <c:manualLayout>
              <c:xMode val="edge"/>
              <c:yMode val="edge"/>
              <c:x val="0.94822602530332722"/>
              <c:y val="0.193540034385231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7088"/>
        <c:crosses val="max"/>
        <c:crossBetween val="between"/>
      </c:valAx>
      <c:catAx>
        <c:axId val="6579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85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1.8844009363694403E-2"/>
          <c:y val="0.87381512838904507"/>
          <c:w val="0.97223559939112869"/>
          <c:h val="0.1126465441819772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9916033248123"/>
          <c:y val="7.7922279404891701E-2"/>
          <c:w val="0.8363095150489368"/>
          <c:h val="0.48614365646972502"/>
        </c:manualLayout>
      </c:layout>
      <c:lineChart>
        <c:grouping val="standard"/>
        <c:varyColors val="0"/>
        <c:ser>
          <c:idx val="0"/>
          <c:order val="0"/>
          <c:tx>
            <c:strRef>
              <c:f>'Figure 3.6'!$B$5</c:f>
              <c:strCache>
                <c:ptCount val="1"/>
                <c:pt idx="0">
                  <c:v>Prime Lending Rate</c:v>
                </c:pt>
              </c:strCache>
            </c:strRef>
          </c:tx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6621979183385754E-2"/>
                  <c:y val="5.1413902562153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73-4AF3-B4D7-A0C089917B39}"/>
                </c:ext>
              </c:extLst>
            </c:dLbl>
            <c:dLbl>
              <c:idx val="4"/>
              <c:layout>
                <c:manualLayout>
                  <c:x val="-5.3641875015839134E-2"/>
                  <c:y val="5.1413902562153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73-4AF3-B4D7-A0C089917B39}"/>
                </c:ext>
              </c:extLst>
            </c:dLbl>
            <c:dLbl>
              <c:idx val="8"/>
              <c:layout>
                <c:manualLayout>
                  <c:x val="-5.0661770848292625E-2"/>
                  <c:y val="5.1413902562153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3-4AF3-B4D7-A0C089917B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3.6'!$C$1:$K$2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2022</c:v>
                  </c:pt>
                  <c:pt idx="1">
                    <c:v>2023</c:v>
                  </c:pt>
                  <c:pt idx="5">
                    <c:v>2024</c:v>
                  </c:pt>
                </c:lvl>
              </c:multiLvlStrCache>
            </c:multiLvlStrRef>
          </c:cat>
          <c:val>
            <c:numRef>
              <c:f>'Figure 3.6'!$C$5:$K$5</c:f>
              <c:numCache>
                <c:formatCode>0.00</c:formatCode>
                <c:ptCount val="9"/>
                <c:pt idx="0">
                  <c:v>6.9583000000000004</c:v>
                </c:pt>
                <c:pt idx="1">
                  <c:v>7.375</c:v>
                </c:pt>
                <c:pt idx="2">
                  <c:v>8.125</c:v>
                </c:pt>
                <c:pt idx="3">
                  <c:v>8.25</c:v>
                </c:pt>
                <c:pt idx="4">
                  <c:v>8.5</c:v>
                </c:pt>
                <c:pt idx="5">
                  <c:v>7.375</c:v>
                </c:pt>
                <c:pt idx="6">
                  <c:v>8.125</c:v>
                </c:pt>
                <c:pt idx="7">
                  <c:v>8.25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73-4AF3-B4D7-A0C089917B39}"/>
            </c:ext>
          </c:extLst>
        </c:ser>
        <c:ser>
          <c:idx val="1"/>
          <c:order val="1"/>
          <c:tx>
            <c:strRef>
              <c:f>'Figure 3.6'!$B$6</c:f>
              <c:strCache>
                <c:ptCount val="1"/>
                <c:pt idx="0">
                  <c:v>Weighted Average Rate on Loans</c:v>
                </c:pt>
              </c:strCache>
            </c:strRef>
          </c:tx>
          <c:marker>
            <c:symbol val="square"/>
            <c:size val="5"/>
            <c:spPr>
              <a:solidFill>
                <a:srgbClr val="00B050"/>
              </a:solidFill>
              <a:ln cap="flat">
                <a:solidFill>
                  <a:srgbClr val="00B050"/>
                </a:solidFill>
                <a:prstDash val="solid"/>
                <a:bevel/>
              </a:ln>
            </c:spPr>
          </c:marker>
          <c:dLbls>
            <c:dLbl>
              <c:idx val="0"/>
              <c:layout>
                <c:manualLayout>
                  <c:x val="-5.6621979183385754E-2"/>
                  <c:y val="-6.1696683074583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3-4AF3-B4D7-A0C089917B39}"/>
                </c:ext>
              </c:extLst>
            </c:dLbl>
            <c:dLbl>
              <c:idx val="4"/>
              <c:layout>
                <c:manualLayout>
                  <c:x val="-5.0661770848292514E-2"/>
                  <c:y val="-6.1696683074583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3-4AF3-B4D7-A0C089917B39}"/>
                </c:ext>
              </c:extLst>
            </c:dLbl>
            <c:dLbl>
              <c:idx val="8"/>
              <c:layout>
                <c:manualLayout>
                  <c:x val="-5.0661770848292625E-2"/>
                  <c:y val="-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3-4AF3-B4D7-A0C089917B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3.6'!$C$1:$K$2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2022</c:v>
                  </c:pt>
                  <c:pt idx="1">
                    <c:v>2023</c:v>
                  </c:pt>
                  <c:pt idx="5">
                    <c:v>2024</c:v>
                  </c:pt>
                </c:lvl>
              </c:multiLvlStrCache>
            </c:multiLvlStrRef>
          </c:cat>
          <c:val>
            <c:numRef>
              <c:f>'Figure 3.6'!$C$6:$K$6</c:f>
              <c:numCache>
                <c:formatCode>0.00</c:formatCode>
                <c:ptCount val="9"/>
                <c:pt idx="0">
                  <c:v>7.9466999999999999</c:v>
                </c:pt>
                <c:pt idx="1">
                  <c:v>8.0828000000000007</c:v>
                </c:pt>
                <c:pt idx="2">
                  <c:v>9.0440000000000005</c:v>
                </c:pt>
                <c:pt idx="3">
                  <c:v>9.1013999999999999</c:v>
                </c:pt>
                <c:pt idx="4">
                  <c:v>9.8164999999999996</c:v>
                </c:pt>
                <c:pt idx="5">
                  <c:v>8.0828000000000007</c:v>
                </c:pt>
                <c:pt idx="6">
                  <c:v>9.0440000000000005</c:v>
                </c:pt>
                <c:pt idx="7">
                  <c:v>9.1013999999999999</c:v>
                </c:pt>
                <c:pt idx="8">
                  <c:v>9.8164999999999996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73-4AF3-B4D7-A0C089917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7680"/>
        <c:axId val="657995128"/>
      </c:lineChart>
      <c:catAx>
        <c:axId val="657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Book Antiqua" pitchFamily="18" charset="0"/>
                <a:ea typeface="+mn-ea"/>
                <a:cs typeface="+mn-cs"/>
              </a:defRPr>
            </a:pPr>
            <a:endParaRPr lang="en-US"/>
          </a:p>
        </c:txPr>
        <c:crossAx val="65799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5128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8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58644824569343"/>
          <c:y val="0.867459261442587"/>
          <c:w val="0.87983826707412838"/>
          <c:h val="0.1065708029811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Book Antiqua"/>
              <a:ea typeface="Book Antiqua"/>
              <a:cs typeface="Book Antiqu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rPr>
              <a:t>Weighted Average Rate on kyd Deposits (%)</a:t>
            </a:r>
          </a:p>
        </c:rich>
      </c:tx>
      <c:layout>
        <c:manualLayout>
          <c:xMode val="edge"/>
          <c:yMode val="edge"/>
          <c:x val="0.14658088472699854"/>
          <c:y val="1.621418944253587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3569553805776"/>
          <c:y val="7.5807703524238962E-2"/>
          <c:w val="0.82575444736074655"/>
          <c:h val="0.56636875518765284"/>
        </c:manualLayout>
      </c:layout>
      <c:lineChart>
        <c:grouping val="standard"/>
        <c:varyColors val="0"/>
        <c:ser>
          <c:idx val="0"/>
          <c:order val="0"/>
          <c:tx>
            <c:strRef>
              <c:f>'Figure 3.6'!$B$4</c:f>
              <c:strCache>
                <c:ptCount val="1"/>
                <c:pt idx="0">
                  <c:v>Weighted Average Rate on kyd Deposits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5.3021439239831207E-2"/>
                  <c:y val="-4.633204633204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2D-4375-BDB8-C237245338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D-4375-BDB8-C237245338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D-4375-BDB8-C237245338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D-4375-BDB8-C2372453389C}"/>
                </c:ext>
              </c:extLst>
            </c:dLbl>
            <c:dLbl>
              <c:idx val="4"/>
              <c:layout>
                <c:manualLayout>
                  <c:x val="-5.9649119144810171E-2"/>
                  <c:y val="-5.1480051480051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D-4375-BDB8-C237245338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D-4375-BDB8-C237245338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D-4375-BDB8-C237245338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D-4375-BDB8-C2372453389C}"/>
                </c:ext>
              </c:extLst>
            </c:dLbl>
            <c:dLbl>
              <c:idx val="8"/>
              <c:layout>
                <c:manualLayout>
                  <c:x val="-4.6393759334852305E-2"/>
                  <c:y val="-5.1480051480051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D-4375-BDB8-C2372453389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3.6'!$C$1:$K$2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2022</c:v>
                  </c:pt>
                  <c:pt idx="1">
                    <c:v>2023</c:v>
                  </c:pt>
                  <c:pt idx="5">
                    <c:v>2024</c:v>
                  </c:pt>
                </c:lvl>
              </c:multiLvlStrCache>
            </c:multiLvlStrRef>
          </c:cat>
          <c:val>
            <c:numRef>
              <c:f>'Figure 3.6'!$C$4:$K$4</c:f>
              <c:numCache>
                <c:formatCode>0.00</c:formatCode>
                <c:ptCount val="9"/>
                <c:pt idx="0">
                  <c:v>0.33589999999999998</c:v>
                </c:pt>
                <c:pt idx="1">
                  <c:v>0.35499999999999998</c:v>
                </c:pt>
                <c:pt idx="2">
                  <c:v>0.49030000000000001</c:v>
                </c:pt>
                <c:pt idx="3">
                  <c:v>0.4793</c:v>
                </c:pt>
                <c:pt idx="4">
                  <c:v>0.47939999999999999</c:v>
                </c:pt>
                <c:pt idx="5">
                  <c:v>0.35499999999999998</c:v>
                </c:pt>
                <c:pt idx="6">
                  <c:v>0.49030000000000001</c:v>
                </c:pt>
                <c:pt idx="7">
                  <c:v>0.4793</c:v>
                </c:pt>
                <c:pt idx="8">
                  <c:v>0.47939999999999999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2D-4375-BDB8-C2372453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1600"/>
        <c:axId val="657996304"/>
      </c:lineChart>
      <c:catAx>
        <c:axId val="65799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96304"/>
        <c:crosses val="autoZero"/>
        <c:auto val="1"/>
        <c:lblAlgn val="ctr"/>
        <c:lblOffset val="100"/>
        <c:noMultiLvlLbl val="0"/>
      </c:catAx>
      <c:valAx>
        <c:axId val="657996304"/>
        <c:scaling>
          <c:orientation val="minMax"/>
          <c:max val="1"/>
        </c:scaling>
        <c:delete val="0"/>
        <c:axPos val="l"/>
        <c:numFmt formatCode="0.00" sourceLinked="0"/>
        <c:majorTickMark val="out"/>
        <c:minorTickMark val="none"/>
        <c:tickLblPos val="nextTo"/>
        <c:crossAx val="65799160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>
      <a:solidFill>
        <a:sysClr val="windowText" lastClr="000000"/>
      </a:solidFill>
    </a:ln>
  </c:spPr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3102828319821"/>
          <c:y val="3.2103527173016115E-2"/>
          <c:w val="0.85409221310338324"/>
          <c:h val="0.639130134964362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4.1'!$D$1</c:f>
              <c:strCache>
                <c:ptCount val="1"/>
                <c:pt idx="0">
                  <c:v>Registered, 
Administered, 
Licensed 
&amp; Limited Investor Funds</c:v>
                </c:pt>
              </c:strCache>
            </c:strRef>
          </c:tx>
          <c:spPr>
            <a:solidFill>
              <a:srgbClr val="558ED5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4.1'!$B$2:$C$9</c:f>
              <c:multiLvlStrCache>
                <c:ptCount val="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'Figure 4.1'!$D$2:$D$9</c:f>
              <c:numCache>
                <c:formatCode>#,##0</c:formatCode>
                <c:ptCount val="8"/>
                <c:pt idx="0">
                  <c:v>9748</c:v>
                </c:pt>
                <c:pt idx="1">
                  <c:v>9780</c:v>
                </c:pt>
                <c:pt idx="2">
                  <c:v>9800</c:v>
                </c:pt>
                <c:pt idx="3">
                  <c:v>9627</c:v>
                </c:pt>
                <c:pt idx="4">
                  <c:v>9634</c:v>
                </c:pt>
                <c:pt idx="5">
                  <c:v>9711</c:v>
                </c:pt>
                <c:pt idx="6">
                  <c:v>9771</c:v>
                </c:pt>
                <c:pt idx="7">
                  <c:v>9704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6-49D9-ADBC-D102A281E59C}"/>
            </c:ext>
          </c:extLst>
        </c:ser>
        <c:ser>
          <c:idx val="2"/>
          <c:order val="1"/>
          <c:tx>
            <c:strRef>
              <c:f>'Figure 4.1'!$E$1</c:f>
              <c:strCache>
                <c:ptCount val="1"/>
                <c:pt idx="0">
                  <c:v>Master</c:v>
                </c:pt>
              </c:strCache>
            </c:strRef>
          </c:tx>
          <c:spPr>
            <a:solidFill>
              <a:srgbClr val="D99694"/>
            </a:solidFill>
            <a:ln w="12700" cmpd="sng">
              <a:solidFill>
                <a:schemeClr val="tx1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3292869641294838E-3"/>
                  <c:y val="-4.613611825958577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C6-49D9-ADBC-D102A281E59C}"/>
                </c:ext>
              </c:extLst>
            </c:dLbl>
            <c:dLbl>
              <c:idx val="1"/>
              <c:layout>
                <c:manualLayout>
                  <c:x val="6.600400197500065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6-49D9-ADBC-D102A281E59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6-49D9-ADBC-D102A281E59C}"/>
                </c:ext>
              </c:extLst>
            </c:dLbl>
            <c:dLbl>
              <c:idx val="7"/>
              <c:layout>
                <c:manualLayout>
                  <c:x val="6.600660066006600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6-49D9-ADBC-D102A281E59C}"/>
                </c:ext>
              </c:extLst>
            </c:dLbl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4.1'!$B$2:$C$9</c:f>
              <c:multiLvlStrCache>
                <c:ptCount val="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'Figure 4.1'!$E$2:$E$9</c:f>
              <c:numCache>
                <c:formatCode>#,##0</c:formatCode>
                <c:ptCount val="8"/>
                <c:pt idx="0">
                  <c:v>3215</c:v>
                </c:pt>
                <c:pt idx="1">
                  <c:v>3215</c:v>
                </c:pt>
                <c:pt idx="2">
                  <c:v>3208</c:v>
                </c:pt>
                <c:pt idx="3">
                  <c:v>3175</c:v>
                </c:pt>
                <c:pt idx="4">
                  <c:v>3171</c:v>
                </c:pt>
                <c:pt idx="5">
                  <c:v>3182</c:v>
                </c:pt>
                <c:pt idx="6">
                  <c:v>3192</c:v>
                </c:pt>
                <c:pt idx="7">
                  <c:v>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C6-49D9-ADBC-D102A281E59C}"/>
            </c:ext>
          </c:extLst>
        </c:ser>
        <c:ser>
          <c:idx val="3"/>
          <c:order val="3"/>
          <c:tx>
            <c:strRef>
              <c:f>'Figure 4.1'!$F$1</c:f>
              <c:strCache>
                <c:ptCount val="1"/>
                <c:pt idx="0">
                  <c:v>Private Funds</c:v>
                </c:pt>
              </c:strCache>
            </c:strRef>
          </c:tx>
          <c:spPr>
            <a:solidFill>
              <a:srgbClr val="8064A2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7470325605078129E-3"/>
                  <c:y val="-4.613600547552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3F-44F7-B301-0DEA0A3764E2}"/>
                </c:ext>
              </c:extLst>
            </c:dLbl>
            <c:dLbl>
              <c:idx val="1"/>
              <c:layout>
                <c:manualLayout>
                  <c:x val="3.9057732210423532E-3"/>
                  <c:y val="-4.0086062192974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3F-44F7-B301-0DEA0A3764E2}"/>
                </c:ext>
              </c:extLst>
            </c:dLbl>
            <c:dLbl>
              <c:idx val="2"/>
              <c:layout>
                <c:manualLayout>
                  <c:x val="5.3400552863875333E-3"/>
                  <c:y val="-3.7096577330849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F-44F7-B301-0DEA0A3764E2}"/>
                </c:ext>
              </c:extLst>
            </c:dLbl>
            <c:dLbl>
              <c:idx val="3"/>
              <c:layout>
                <c:manualLayout>
                  <c:x val="3.9057732210423532E-3"/>
                  <c:y val="-3.869704334961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F-44F7-B301-0DEA0A3764E2}"/>
                </c:ext>
              </c:extLst>
            </c:dLbl>
            <c:dLbl>
              <c:idx val="4"/>
              <c:layout>
                <c:manualLayout>
                  <c:x val="-5.2501289090254128E-3"/>
                  <c:y val="-3.258889683759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F-44F7-B301-0DEA0A3764E2}"/>
                </c:ext>
              </c:extLst>
            </c:dLbl>
            <c:dLbl>
              <c:idx val="5"/>
              <c:layout>
                <c:manualLayout>
                  <c:x val="-4.9646344876911747E-3"/>
                  <c:y val="-3.248305045827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F-44F7-B301-0DEA0A3764E2}"/>
                </c:ext>
              </c:extLst>
            </c:dLbl>
            <c:dLbl>
              <c:idx val="6"/>
              <c:layout>
                <c:manualLayout>
                  <c:x val="-2.7470325605077925E-3"/>
                  <c:y val="-3.709657733084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F-44F7-B301-0DEA0A3764E2}"/>
                </c:ext>
              </c:extLst>
            </c:dLbl>
            <c:dLbl>
              <c:idx val="7"/>
              <c:layout>
                <c:manualLayout>
                  <c:x val="-2.4823172438455873E-3"/>
                  <c:y val="-3.709657733084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F-44F7-B301-0DEA0A3764E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4.1'!$B$2:$C$9</c:f>
              <c:multiLvlStrCache>
                <c:ptCount val="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'Figure 4.1'!$F$2:$F$9</c:f>
              <c:numCache>
                <c:formatCode>#,##0</c:formatCode>
                <c:ptCount val="8"/>
                <c:pt idx="0">
                  <c:v>16129</c:v>
                </c:pt>
                <c:pt idx="1">
                  <c:v>16391</c:v>
                </c:pt>
                <c:pt idx="2">
                  <c:v>16530</c:v>
                </c:pt>
                <c:pt idx="3">
                  <c:v>16551</c:v>
                </c:pt>
                <c:pt idx="4">
                  <c:v>16787</c:v>
                </c:pt>
                <c:pt idx="5">
                  <c:v>17020</c:v>
                </c:pt>
                <c:pt idx="6">
                  <c:v>17104</c:v>
                </c:pt>
                <c:pt idx="7">
                  <c:v>17292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A3-46F5-BF59-06466D68F1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8"/>
        <c:overlap val="100"/>
        <c:axId val="70034640"/>
        <c:axId val="163892928"/>
      </c:barChart>
      <c:lineChart>
        <c:grouping val="stacked"/>
        <c:varyColors val="0"/>
        <c:ser>
          <c:idx val="1"/>
          <c:order val="2"/>
          <c:tx>
            <c:strRef>
              <c:f>'Figure 4.1'!$G$1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8787242398034399E-2"/>
                  <c:y val="-3.4307979564526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6-49D9-ADBC-D102A281E59C}"/>
                </c:ext>
              </c:extLst>
            </c:dLbl>
            <c:dLbl>
              <c:idx val="1"/>
              <c:layout>
                <c:manualLayout>
                  <c:x val="-5.3222446252401204E-2"/>
                  <c:y val="-4.0545794030804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6-49D9-ADBC-D102A281E59C}"/>
                </c:ext>
              </c:extLst>
            </c:dLbl>
            <c:dLbl>
              <c:idx val="2"/>
              <c:layout>
                <c:manualLayout>
                  <c:x val="-5.5440048179584547E-2"/>
                  <c:y val="-3.7426886797665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6-49D9-ADBC-D102A281E59C}"/>
                </c:ext>
              </c:extLst>
            </c:dLbl>
            <c:dLbl>
              <c:idx val="3"/>
              <c:layout>
                <c:manualLayout>
                  <c:x val="-5.5440048179584631E-2"/>
                  <c:y val="-4.054579403080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6-49D9-ADBC-D102A281E59C}"/>
                </c:ext>
              </c:extLst>
            </c:dLbl>
            <c:dLbl>
              <c:idx val="4"/>
              <c:layout>
                <c:manualLayout>
                  <c:x val="-5.7657650106768009E-2"/>
                  <c:y val="-4.054579403080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C6-49D9-ADBC-D102A281E59C}"/>
                </c:ext>
              </c:extLst>
            </c:dLbl>
            <c:dLbl>
              <c:idx val="5"/>
              <c:layout>
                <c:manualLayout>
                  <c:x val="-5.1004844325217867E-2"/>
                  <c:y val="-3.4307979564526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C6-49D9-ADBC-D102A281E59C}"/>
                </c:ext>
              </c:extLst>
            </c:dLbl>
            <c:dLbl>
              <c:idx val="6"/>
              <c:layout>
                <c:manualLayout>
                  <c:x val="-5.3222446252401162E-2"/>
                  <c:y val="-3.7426886797665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C6-49D9-ADBC-D102A281E59C}"/>
                </c:ext>
              </c:extLst>
            </c:dLbl>
            <c:dLbl>
              <c:idx val="7"/>
              <c:layout>
                <c:manualLayout>
                  <c:x val="-3.9916834689301038E-2"/>
                  <c:y val="-3.7426886797665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C6-49D9-ADBC-D102A281E59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4.1'!$B$2:$C$9</c:f>
              <c:multiLvlStrCache>
                <c:ptCount val="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'Figure 4.1'!$G$2:$G$9</c:f>
              <c:numCache>
                <c:formatCode>#,##0</c:formatCode>
                <c:ptCount val="8"/>
                <c:pt idx="0">
                  <c:v>29092</c:v>
                </c:pt>
                <c:pt idx="1">
                  <c:v>29386</c:v>
                </c:pt>
                <c:pt idx="2">
                  <c:v>29538</c:v>
                </c:pt>
                <c:pt idx="3">
                  <c:v>29353</c:v>
                </c:pt>
                <c:pt idx="4">
                  <c:v>29592</c:v>
                </c:pt>
                <c:pt idx="5">
                  <c:v>29913</c:v>
                </c:pt>
                <c:pt idx="6">
                  <c:v>30067</c:v>
                </c:pt>
                <c:pt idx="7">
                  <c:v>30150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C6-49D9-ADBC-D102A281E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34640"/>
        <c:axId val="163892928"/>
      </c:lineChart>
      <c:catAx>
        <c:axId val="7003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63892928"/>
        <c:crosses val="autoZero"/>
        <c:auto val="1"/>
        <c:lblAlgn val="ctr"/>
        <c:lblOffset val="100"/>
        <c:noMultiLvlLbl val="0"/>
      </c:catAx>
      <c:valAx>
        <c:axId val="163892928"/>
        <c:scaling>
          <c:orientation val="minMax"/>
          <c:max val="32000"/>
          <c:min val="5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0034640"/>
        <c:crosses val="autoZero"/>
        <c:crossBetween val="between"/>
        <c:majorUnit val="2000"/>
      </c:valAx>
      <c:spPr>
        <a:noFill/>
        <a:ln w="12700">
          <a:noFill/>
          <a:prstDash val="solid"/>
        </a:ln>
      </c:spPr>
    </c:plotArea>
    <c:legend>
      <c:legendPos val="b"/>
      <c:legendEntry>
        <c:idx val="3"/>
        <c:delete val="1"/>
      </c:legendEntry>
      <c:overlay val="0"/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  <a:effectLst>
      <a:outerShdw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Book Antiqua" pitchFamily="18" charset="0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4.2'!$A$2</c:f>
              <c:strCache>
                <c:ptCount val="1"/>
                <c:pt idx="0">
                  <c:v>Total Arrivals</c:v>
                </c:pt>
              </c:strCache>
            </c:strRef>
          </c:tx>
          <c:spPr>
            <a:pattFill prst="pct75">
              <a:fgClr>
                <a:srgbClr val="93CDDD"/>
              </a:fgClr>
              <a:bgClr>
                <a:schemeClr val="bg1"/>
              </a:bgClr>
            </a:pattFill>
            <a:ln w="12700">
              <a:solidFill>
                <a:schemeClr val="tx1">
                  <a:alpha val="96000"/>
                </a:schemeClr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4.2'!$B$1:$E$1</c:f>
              <c:numCache>
                <c:formatCode>mmm\-yy</c:formatCode>
                <c:ptCount val="4"/>
                <c:pt idx="0">
                  <c:v>44531</c:v>
                </c:pt>
                <c:pt idx="1">
                  <c:v>44896</c:v>
                </c:pt>
                <c:pt idx="2">
                  <c:v>45261</c:v>
                </c:pt>
                <c:pt idx="3">
                  <c:v>45627</c:v>
                </c:pt>
              </c:numCache>
            </c:numRef>
          </c:cat>
          <c:val>
            <c:numRef>
              <c:f>'Figure 4.2'!$B$2:$E$2</c:f>
              <c:numCache>
                <c:formatCode>0.0</c:formatCode>
                <c:ptCount val="4"/>
                <c:pt idx="0">
                  <c:v>17.308</c:v>
                </c:pt>
                <c:pt idx="1">
                  <c:v>1027.6679999999999</c:v>
                </c:pt>
                <c:pt idx="2">
                  <c:v>1700.2649999999999</c:v>
                </c:pt>
                <c:pt idx="3">
                  <c:v>1514.7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A-46A3-936F-F95FE605E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26311584"/>
        <c:axId val="586876816"/>
      </c:barChart>
      <c:catAx>
        <c:axId val="626311584"/>
        <c:scaling>
          <c:orientation val="minMax"/>
          <c:max val="4"/>
          <c:min val="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86876816"/>
        <c:crosses val="autoZero"/>
        <c:auto val="0"/>
        <c:lblAlgn val="ctr"/>
        <c:lblOffset val="100"/>
        <c:noMultiLvlLbl val="0"/>
      </c:catAx>
      <c:valAx>
        <c:axId val="586876816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Thousands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endParaRPr lang="en-US"/>
          </a:p>
        </c:txPr>
        <c:crossAx val="62631158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B7DEE8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pattFill prst="wdDnDiag">
              <a:fgClr>
                <a:srgbClr val="77933C"/>
              </a:fgClr>
              <a:bgClr>
                <a:schemeClr val="bg1"/>
              </a:bgClr>
            </a:pattFill>
            <a:ln w="12700">
              <a:solidFill>
                <a:srgbClr val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4.3'!$B$1:$E$1</c:f>
              <c:numCache>
                <c:formatCode>mmm\-yy</c:formatCode>
                <c:ptCount val="4"/>
                <c:pt idx="0">
                  <c:v>44531</c:v>
                </c:pt>
                <c:pt idx="1">
                  <c:v>44896</c:v>
                </c:pt>
                <c:pt idx="2">
                  <c:v>45261</c:v>
                </c:pt>
                <c:pt idx="3">
                  <c:v>45627</c:v>
                </c:pt>
              </c:numCache>
            </c:numRef>
          </c:cat>
          <c:val>
            <c:numRef>
              <c:f>'Figure 4.3'!$B$2:$E$2</c:f>
              <c:numCache>
                <c:formatCode>0.0</c:formatCode>
                <c:ptCount val="4"/>
                <c:pt idx="0">
                  <c:v>0</c:v>
                </c:pt>
                <c:pt idx="1">
                  <c:v>743.39400000000012</c:v>
                </c:pt>
                <c:pt idx="2">
                  <c:v>1270.981</c:v>
                </c:pt>
                <c:pt idx="3">
                  <c:v>1076.9000000000001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E-4176-8F14-4C6E0D32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626301184"/>
        <c:axId val="623431728"/>
      </c:barChart>
      <c:catAx>
        <c:axId val="626301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3431728"/>
        <c:crosses val="autoZero"/>
        <c:auto val="0"/>
        <c:lblAlgn val="ctr"/>
        <c:lblOffset val="100"/>
        <c:noMultiLvlLbl val="0"/>
      </c:catAx>
      <c:valAx>
        <c:axId val="62343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Thousands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6301184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0240594925634"/>
          <c:y val="5.1400554097404488E-2"/>
          <c:w val="0.84778980752405952"/>
          <c:h val="0.75855546628100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5.1'!$B$2</c:f>
              <c:strCache>
                <c:ptCount val="1"/>
                <c:pt idx="0">
                  <c:v>Net Operating Balance</c:v>
                </c:pt>
              </c:strCache>
            </c:strRef>
          </c:tx>
          <c:spPr>
            <a:solidFill>
              <a:srgbClr val="B3A2C7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3.028208356948987E-3"/>
                  <c:y val="5.3867312508880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41-47D6-AED9-23388B8C8420}"/>
                </c:ext>
              </c:extLst>
            </c:dLbl>
            <c:dLbl>
              <c:idx val="2"/>
              <c:layout>
                <c:manualLayout>
                  <c:x val="-6.0882800608828003E-3"/>
                  <c:y val="1.6326530612244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1-47D6-AED9-23388B8C8420}"/>
                </c:ext>
              </c:extLst>
            </c:dLbl>
            <c:dLbl>
              <c:idx val="3"/>
              <c:layout>
                <c:manualLayout>
                  <c:x val="-9.1324200913242004E-3"/>
                  <c:y val="1.632653061224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1-47D6-AED9-23388B8C8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5.1'!$C$1:$F$1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'Figure 5.1'!$C$2:$F$2</c:f>
              <c:numCache>
                <c:formatCode>0.0_);\(0.0\)</c:formatCode>
                <c:ptCount val="4"/>
                <c:pt idx="0">
                  <c:v>-18.0618179000002</c:v>
                </c:pt>
                <c:pt idx="1">
                  <c:v>53.176017569999999</c:v>
                </c:pt>
                <c:pt idx="2">
                  <c:v>35.772017170000026</c:v>
                </c:pt>
                <c:pt idx="3">
                  <c:v>66.209831200000053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41-47D6-AED9-23388B8C8420}"/>
            </c:ext>
          </c:extLst>
        </c:ser>
        <c:ser>
          <c:idx val="1"/>
          <c:order val="1"/>
          <c:tx>
            <c:strRef>
              <c:f>'Figure 5.1'!$B$3</c:f>
              <c:strCache>
                <c:ptCount val="1"/>
                <c:pt idx="0">
                  <c:v>Net Lending</c:v>
                </c:pt>
              </c:strCache>
            </c:strRef>
          </c:tx>
          <c:spPr>
            <a:solidFill>
              <a:srgbClr val="A3FDE1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9.70873786407766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1-47D6-AED9-23388B8C8420}"/>
                </c:ext>
              </c:extLst>
            </c:dLbl>
            <c:dLbl>
              <c:idx val="1"/>
              <c:layout>
                <c:manualLayout>
                  <c:x val="1.61812297734627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1-47D6-AED9-23388B8C8420}"/>
                </c:ext>
              </c:extLst>
            </c:dLbl>
            <c:dLbl>
              <c:idx val="2"/>
              <c:layout>
                <c:manualLayout>
                  <c:x val="1.29449838187702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1-47D6-AED9-23388B8C8420}"/>
                </c:ext>
              </c:extLst>
            </c:dLbl>
            <c:dLbl>
              <c:idx val="3"/>
              <c:layout>
                <c:manualLayout>
                  <c:x val="1.0477115018156865E-2"/>
                  <c:y val="1.0884782259360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1-47D6-AED9-23388B8C84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5.1'!$C$1:$F$1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'Figure 5.1'!$C$3:$F$3</c:f>
              <c:numCache>
                <c:formatCode>0.0_);\(0.0\)</c:formatCode>
                <c:ptCount val="4"/>
                <c:pt idx="0">
                  <c:v>-117.20844834000013</c:v>
                </c:pt>
                <c:pt idx="1">
                  <c:v>-8.211648920000016</c:v>
                </c:pt>
                <c:pt idx="2">
                  <c:v>-62.802379209489118</c:v>
                </c:pt>
                <c:pt idx="3">
                  <c:v>-6.5003871399999298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41-47D6-AED9-23388B8C8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axId val="667118024"/>
        <c:axId val="667116456"/>
      </c:barChart>
      <c:catAx>
        <c:axId val="66711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667116456"/>
        <c:crosses val="autoZero"/>
        <c:auto val="1"/>
        <c:lblAlgn val="ctr"/>
        <c:lblOffset val="100"/>
        <c:noMultiLvlLbl val="0"/>
      </c:catAx>
      <c:valAx>
        <c:axId val="667116456"/>
        <c:scaling>
          <c:orientation val="minMax"/>
          <c:min val="-175"/>
        </c:scaling>
        <c:delete val="0"/>
        <c:axPos val="l"/>
        <c:numFmt formatCode="0_);\(0\)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67118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34788288450244"/>
          <c:y val="0.91409073865766777"/>
          <c:w val="0.59765223097112863"/>
          <c:h val="8.4101049868766389E-2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  <a:ln>
      <a:solidFill>
        <a:schemeClr val="tx1"/>
      </a:solidFill>
    </a:ln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0558660737356"/>
          <c:y val="5.5241671438197339E-2"/>
          <c:w val="0.79908748453075495"/>
          <c:h val="0.74725254736469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5.2'!$B$2</c:f>
              <c:strCache>
                <c:ptCount val="1"/>
                <c:pt idx="0">
                  <c:v>Primary Balance</c:v>
                </c:pt>
              </c:strCache>
            </c:strRef>
          </c:tx>
          <c:spPr>
            <a:solidFill>
              <a:srgbClr val="B3A2C7"/>
            </a:solidFill>
            <a:ln>
              <a:solidFill>
                <a:schemeClr val="tx1">
                  <a:alpha val="98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0.1479899816444512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A-4664-AF09-0924B93AC0EA}"/>
                </c:ext>
              </c:extLst>
            </c:dLbl>
            <c:dLbl>
              <c:idx val="1"/>
              <c:layout>
                <c:manualLayout>
                  <c:x val="-0.1529411764705882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A-4664-AF09-0924B93AC0EA}"/>
                </c:ext>
              </c:extLst>
            </c:dLbl>
            <c:dLbl>
              <c:idx val="2"/>
              <c:layout>
                <c:manualLayout>
                  <c:x val="-1.8317906867493562E-3"/>
                  <c:y val="-7.47792947884823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A-4664-AF09-0924B93AC0EA}"/>
                </c:ext>
              </c:extLst>
            </c:dLbl>
            <c:dLbl>
              <c:idx val="3"/>
              <c:layout>
                <c:manualLayout>
                  <c:x val="-0.15569800637639084"/>
                  <c:y val="-1.730810057005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A-4664-AF09-0924B93AC0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5.2'!$C$1:$F$1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'Figure 5.2'!$C$2:$F$2</c:f>
              <c:numCache>
                <c:formatCode>_(* #,##0.0_);_(* \(#,##0.0\);_(* "-"??_);_(@_)</c:formatCode>
                <c:ptCount val="4"/>
                <c:pt idx="0">
                  <c:v>-105.57044834000013</c:v>
                </c:pt>
                <c:pt idx="1">
                  <c:v>7.6343510799999841</c:v>
                </c:pt>
                <c:pt idx="2">
                  <c:v>-44.334379209489114</c:v>
                </c:pt>
                <c:pt idx="3">
                  <c:v>10.681612860000069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A-4664-AF09-0924B93AC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67111752"/>
        <c:axId val="667118416"/>
      </c:barChart>
      <c:catAx>
        <c:axId val="667111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>
            <a:solidFill>
              <a:schemeClr val="tx1">
                <a:alpha val="97000"/>
              </a:schemeClr>
            </a:solidFill>
          </a:ln>
        </c:spPr>
        <c:crossAx val="667118416"/>
        <c:crosses val="autoZero"/>
        <c:auto val="1"/>
        <c:lblAlgn val="ctr"/>
        <c:lblOffset val="50"/>
        <c:noMultiLvlLbl val="0"/>
      </c:catAx>
      <c:valAx>
        <c:axId val="66711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CI$ Million</a:t>
                </a:r>
              </a:p>
            </c:rich>
          </c:tx>
          <c:overlay val="0"/>
        </c:title>
        <c:numFmt formatCode="_(* #,##0.0_);_(* \(#,##0.0\);_(* &quot;-&quot;??_);_(@_)" sourceLinked="1"/>
        <c:majorTickMark val="out"/>
        <c:minorTickMark val="none"/>
        <c:tickLblPos val="nextTo"/>
        <c:crossAx val="6671117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12700">
      <a:solidFill>
        <a:schemeClr val="tx1"/>
      </a:solidFill>
    </a:ln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9693564362075"/>
          <c:y val="4.0797516048586994E-2"/>
          <c:w val="0.63253585334832907"/>
          <c:h val="0.64743438320209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5.3'!$B$5</c:f>
              <c:strCache>
                <c:ptCount val="1"/>
                <c:pt idx="0">
                  <c:v>Central Gov't Debt (CI$M)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dLbls>
            <c:dLbl>
              <c:idx val="0"/>
              <c:layout>
                <c:manualLayout>
                  <c:x val="-5.9950180037884429E-5"/>
                  <c:y val="0.258096264168155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1-4D5F-8347-CEFB61A2065A}"/>
                </c:ext>
              </c:extLst>
            </c:dLbl>
            <c:dLbl>
              <c:idx val="1"/>
              <c:layout>
                <c:manualLayout>
                  <c:x val="-5.9950180037884429E-5"/>
                  <c:y val="0.22317961780107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1-4D5F-8347-CEFB61A2065A}"/>
                </c:ext>
              </c:extLst>
            </c:dLbl>
            <c:dLbl>
              <c:idx val="2"/>
              <c:layout>
                <c:manualLayout>
                  <c:x val="4.3259504913699901E-3"/>
                  <c:y val="0.216725167614616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1-4D5F-8347-CEFB61A2065A}"/>
                </c:ext>
              </c:extLst>
            </c:dLbl>
            <c:dLbl>
              <c:idx val="3"/>
              <c:layout>
                <c:manualLayout>
                  <c:x val="8.0408427840126275E-17"/>
                  <c:y val="0.253742823979671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1-4D5F-8347-CEFB61A20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5.3'!$C$1:$F$1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'Figure 5.3'!$C$5:$F$5</c:f>
              <c:numCache>
                <c:formatCode>0.0</c:formatCode>
                <c:ptCount val="4"/>
                <c:pt idx="0">
                  <c:v>222.70542433926701</c:v>
                </c:pt>
                <c:pt idx="1">
                  <c:v>506.41409599999997</c:v>
                </c:pt>
                <c:pt idx="2">
                  <c:v>453.19882367000002</c:v>
                </c:pt>
                <c:pt idx="3">
                  <c:v>405.21993621000001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91-4D5F-8347-CEFB61A20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67119592"/>
        <c:axId val="667120768"/>
      </c:barChart>
      <c:lineChart>
        <c:grouping val="standard"/>
        <c:varyColors val="0"/>
        <c:ser>
          <c:idx val="1"/>
          <c:order val="1"/>
          <c:tx>
            <c:strRef>
              <c:f>'Figure 5.3'!$B$3</c:f>
              <c:strCache>
                <c:ptCount val="1"/>
                <c:pt idx="0">
                  <c:v>Debt-to-GDP Ratio (%)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rgbClr val="93CDDD"/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6.5303564028180688E-2"/>
                  <c:y val="-8.9302004580104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1-4D5F-8347-CEFB61A2065A}"/>
                </c:ext>
              </c:extLst>
            </c:dLbl>
            <c:dLbl>
              <c:idx val="1"/>
              <c:layout>
                <c:manualLayout>
                  <c:x val="-6.5059745821246032E-2"/>
                  <c:y val="-0.11253087387980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1-4D5F-8347-CEFB61A2065A}"/>
                </c:ext>
              </c:extLst>
            </c:dLbl>
            <c:dLbl>
              <c:idx val="2"/>
              <c:layout>
                <c:manualLayout>
                  <c:x val="-7.9546208039784502E-2"/>
                  <c:y val="-0.11503801068691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1-4D5F-8347-CEFB61A2065A}"/>
                </c:ext>
              </c:extLst>
            </c:dLbl>
            <c:dLbl>
              <c:idx val="3"/>
              <c:layout>
                <c:manualLayout>
                  <c:x val="-6.8650366072661964E-2"/>
                  <c:y val="-0.106030471290690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1-4D5F-8347-CEFB61A20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5.3'!$C$1:$F$1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'Figure 5.3'!$C$3:$F$3</c:f>
              <c:numCache>
                <c:formatCode>0.0</c:formatCode>
                <c:ptCount val="4"/>
                <c:pt idx="0">
                  <c:v>4.4094339535554115</c:v>
                </c:pt>
                <c:pt idx="1">
                  <c:v>9.1243939871485935</c:v>
                </c:pt>
                <c:pt idx="2">
                  <c:v>7.510322009870392</c:v>
                </c:pt>
                <c:pt idx="3">
                  <c:v>6.3452693311073229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91-4D5F-8347-CEFB61A20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112536"/>
        <c:axId val="667117632"/>
      </c:lineChart>
      <c:catAx>
        <c:axId val="667119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7120768"/>
        <c:crosses val="autoZero"/>
        <c:auto val="1"/>
        <c:lblAlgn val="ctr"/>
        <c:lblOffset val="100"/>
        <c:noMultiLvlLbl val="0"/>
      </c:catAx>
      <c:valAx>
        <c:axId val="6671207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CI$ Million</a:t>
                </a:r>
              </a:p>
            </c:rich>
          </c:tx>
          <c:layout>
            <c:manualLayout>
              <c:xMode val="edge"/>
              <c:yMode val="edge"/>
              <c:x val="3.6013261500207213E-3"/>
              <c:y val="0.24199182273530551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67119592"/>
        <c:crosses val="autoZero"/>
        <c:crossBetween val="between"/>
      </c:valAx>
      <c:valAx>
        <c:axId val="667117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(%)</a:t>
                </a:r>
              </a:p>
            </c:rich>
          </c:tx>
          <c:layout>
            <c:manualLayout>
              <c:xMode val="edge"/>
              <c:yMode val="edge"/>
              <c:x val="0.94187292213473317"/>
              <c:y val="0.24398330417031205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67112536"/>
        <c:crosses val="max"/>
        <c:crossBetween val="between"/>
      </c:valAx>
      <c:catAx>
        <c:axId val="667112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71176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01833552055993"/>
          <c:y val="0.81443095654709829"/>
          <c:w val="0.74261089238845146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98182023824969"/>
          <c:y val="5.8860264374850244E-2"/>
          <c:w val="0.75663802480963649"/>
          <c:h val="0.6704882160082619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'Figure 5.3'!$B$6</c:f>
              <c:strCache>
                <c:ptCount val="1"/>
                <c:pt idx="0">
                  <c:v>External Debt Stock (CI$M)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'Figure 5.3'!$C$14:$F$14</c:f>
              <c:numCache>
                <c:formatCode>General</c:formatCode>
                <c:ptCount val="4"/>
              </c:numCache>
            </c:numRef>
          </c:cat>
          <c:val>
            <c:numRef>
              <c:f>'Figure 5.3'!$C$6:$E$6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0-4C9A-B72C-00BD6E249943}"/>
            </c:ext>
          </c:extLst>
        </c:ser>
        <c:ser>
          <c:idx val="1"/>
          <c:order val="1"/>
          <c:tx>
            <c:strRef>
              <c:f>'Figure 5.3'!$B$7</c:f>
              <c:strCache>
                <c:ptCount val="1"/>
                <c:pt idx="0">
                  <c:v>Domestic Debt Stock (CI$M)</c:v>
                </c:pt>
              </c:strCache>
            </c:strRef>
          </c:tx>
          <c:spPr>
            <a:solidFill>
              <a:srgbClr val="B7DEE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5.3'!$C$14:$F$14</c:f>
              <c:numCache>
                <c:formatCode>General</c:formatCode>
                <c:ptCount val="4"/>
              </c:numCache>
            </c:numRef>
          </c:cat>
          <c:val>
            <c:numRef>
              <c:f>'Figure 5.3'!$C$7:$F$7</c:f>
              <c:numCache>
                <c:formatCode>0.0</c:formatCode>
                <c:ptCount val="4"/>
                <c:pt idx="0">
                  <c:v>222.70542433926701</c:v>
                </c:pt>
                <c:pt idx="1">
                  <c:v>506.41409599999997</c:v>
                </c:pt>
                <c:pt idx="2">
                  <c:v>453.19882367000002</c:v>
                </c:pt>
                <c:pt idx="3">
                  <c:v>405.21993621000001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0-4C9A-B72C-00BD6E249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667112928"/>
        <c:axId val="667115672"/>
      </c:barChart>
      <c:catAx>
        <c:axId val="6671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7115672"/>
        <c:crosses val="autoZero"/>
        <c:auto val="1"/>
        <c:lblAlgn val="ctr"/>
        <c:lblOffset val="100"/>
        <c:noMultiLvlLbl val="0"/>
      </c:catAx>
      <c:valAx>
        <c:axId val="667115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667112928"/>
        <c:crosses val="autoZero"/>
        <c:crossBetween val="between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421252256762705E-2"/>
          <c:y val="0.8438047068477833"/>
          <c:w val="0.84836102134632019"/>
          <c:h val="0.1341270982178219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87778345910288"/>
          <c:y val="5.2308669012221219E-2"/>
          <c:w val="0.78666532965828917"/>
          <c:h val="0.6025650420834448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1A73-4CCE-9B5C-0B1E3984215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2.2'!$A$3:$A$14</c:f>
              <c:strCache>
                <c:ptCount val="12"/>
                <c:pt idx="0">
                  <c:v>Anguilla</c:v>
                </c:pt>
                <c:pt idx="1">
                  <c:v>British Virgin Islands</c:v>
                </c:pt>
                <c:pt idx="2">
                  <c:v>Bermuda</c:v>
                </c:pt>
                <c:pt idx="3">
                  <c:v>Bahamas</c:v>
                </c:pt>
                <c:pt idx="4">
                  <c:v>Cayman Islands</c:v>
                </c:pt>
                <c:pt idx="5">
                  <c:v>Guyana</c:v>
                </c:pt>
                <c:pt idx="6">
                  <c:v>Dominica</c:v>
                </c:pt>
                <c:pt idx="7">
                  <c:v>Montseratt</c:v>
                </c:pt>
                <c:pt idx="8">
                  <c:v>Jamaica</c:v>
                </c:pt>
                <c:pt idx="9">
                  <c:v>Saint Lucia</c:v>
                </c:pt>
                <c:pt idx="10">
                  <c:v>Trinidad and Tobago</c:v>
                </c:pt>
                <c:pt idx="11">
                  <c:v>Turks and Caicos</c:v>
                </c:pt>
              </c:strCache>
            </c:strRef>
          </c:cat>
          <c:val>
            <c:numRef>
              <c:f>'Figure 2.2'!$B$3:$B$14</c:f>
              <c:numCache>
                <c:formatCode>_(* #,##0.0_);_(* \(#,##0.0\);_(* "-"??_);_(@_)</c:formatCode>
                <c:ptCount val="12"/>
                <c:pt idx="0">
                  <c:v>29.6</c:v>
                </c:pt>
                <c:pt idx="1">
                  <c:v>50.9</c:v>
                </c:pt>
                <c:pt idx="2">
                  <c:v>27.1</c:v>
                </c:pt>
                <c:pt idx="3">
                  <c:v>24.1</c:v>
                </c:pt>
                <c:pt idx="4">
                  <c:v>51</c:v>
                </c:pt>
                <c:pt idx="5">
                  <c:v>10.6</c:v>
                </c:pt>
                <c:pt idx="6">
                  <c:v>12.2</c:v>
                </c:pt>
                <c:pt idx="7">
                  <c:v>80.900000000000006</c:v>
                </c:pt>
                <c:pt idx="8">
                  <c:v>16.399999999999999</c:v>
                </c:pt>
                <c:pt idx="9">
                  <c:v>6.9</c:v>
                </c:pt>
                <c:pt idx="10">
                  <c:v>36.4</c:v>
                </c:pt>
                <c:pt idx="11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73-4CCE-9B5C-0B1E39842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00443264"/>
        <c:axId val="100444800"/>
      </c:barChart>
      <c:catAx>
        <c:axId val="100443264"/>
        <c:scaling>
          <c:orientation val="minMax"/>
        </c:scaling>
        <c:delete val="0"/>
        <c:axPos val="b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prstDash val="sysDot"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00444800"/>
        <c:crosses val="autoZero"/>
        <c:auto val="0"/>
        <c:lblAlgn val="ctr"/>
        <c:lblOffset val="100"/>
        <c:tickLblSkip val="1"/>
        <c:noMultiLvlLbl val="0"/>
      </c:catAx>
      <c:valAx>
        <c:axId val="1004448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crossAx val="10044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12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4847619436172"/>
          <c:y val="6.1224552125813264E-2"/>
          <c:w val="0.84041051863335736"/>
          <c:h val="0.57146134916205171"/>
        </c:manualLayout>
      </c:layout>
      <c:lineChart>
        <c:grouping val="standard"/>
        <c:varyColors val="0"/>
        <c:ser>
          <c:idx val="0"/>
          <c:order val="0"/>
          <c:tx>
            <c:strRef>
              <c:f>'Figure 3.1'!$D$1</c:f>
              <c:strCache>
                <c:ptCount val="1"/>
                <c:pt idx="0">
                  <c:v>Food Index</c:v>
                </c:pt>
              </c:strCache>
            </c:strRef>
          </c:tx>
          <c:spPr>
            <a:ln w="28575">
              <a:solidFill>
                <a:srgbClr val="5B9BD5"/>
              </a:solidFill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2">
                    <c:v>2021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  <c:pt idx="7">
                    <c:v>2022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2023</c:v>
                  </c:pt>
                  <c:pt idx="11">
                    <c:v>2023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2024</c:v>
                  </c:pt>
                  <c:pt idx="15">
                    <c:v>2024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'Figure 3.1'!$D$2:$D$18</c:f>
              <c:numCache>
                <c:formatCode>0.00</c:formatCode>
                <c:ptCount val="17"/>
                <c:pt idx="0">
                  <c:v>114.4044</c:v>
                </c:pt>
                <c:pt idx="1">
                  <c:v>114.9973</c:v>
                </c:pt>
                <c:pt idx="2">
                  <c:v>116.0869</c:v>
                </c:pt>
                <c:pt idx="3">
                  <c:v>117.3045</c:v>
                </c:pt>
                <c:pt idx="4">
                  <c:v>119.3159</c:v>
                </c:pt>
                <c:pt idx="5">
                  <c:v>120.5836</c:v>
                </c:pt>
                <c:pt idx="6">
                  <c:v>125.2672</c:v>
                </c:pt>
                <c:pt idx="7">
                  <c:v>129.01910000000001</c:v>
                </c:pt>
                <c:pt idx="8">
                  <c:v>136.00540000000001</c:v>
                </c:pt>
                <c:pt idx="9">
                  <c:v>135.35640000000001</c:v>
                </c:pt>
                <c:pt idx="10">
                  <c:v>134.04259999999999</c:v>
                </c:pt>
                <c:pt idx="11">
                  <c:v>135.3272</c:v>
                </c:pt>
                <c:pt idx="12">
                  <c:v>135.1506</c:v>
                </c:pt>
                <c:pt idx="13">
                  <c:v>136.89940000000001</c:v>
                </c:pt>
                <c:pt idx="14">
                  <c:v>136.40459999999999</c:v>
                </c:pt>
                <c:pt idx="15">
                  <c:v>138.2979</c:v>
                </c:pt>
                <c:pt idx="16">
                  <c:v>139.87219999999999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7-4619-ABD3-F72016B18934}"/>
            </c:ext>
          </c:extLst>
        </c:ser>
        <c:ser>
          <c:idx val="1"/>
          <c:order val="1"/>
          <c:spPr>
            <a:ln w="28575">
              <a:solidFill>
                <a:srgbClr val="FF0000"/>
              </a:solidFill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2">
                    <c:v>2021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  <c:pt idx="7">
                    <c:v>2022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2023</c:v>
                  </c:pt>
                  <c:pt idx="11">
                    <c:v>2023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2024</c:v>
                  </c:pt>
                  <c:pt idx="15">
                    <c:v>2024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'Figure 3.1'!$E$2:$E$18</c:f>
              <c:numCache>
                <c:formatCode>0.00</c:formatCode>
                <c:ptCount val="17"/>
                <c:pt idx="0">
                  <c:v>118.09072709450102</c:v>
                </c:pt>
                <c:pt idx="1">
                  <c:v>111.06175785052301</c:v>
                </c:pt>
                <c:pt idx="2">
                  <c:v>112.64181154117711</c:v>
                </c:pt>
                <c:pt idx="3">
                  <c:v>124.82810695459342</c:v>
                </c:pt>
                <c:pt idx="4">
                  <c:v>131.46419369764601</c:v>
                </c:pt>
                <c:pt idx="5">
                  <c:v>133.3709226463854</c:v>
                </c:pt>
                <c:pt idx="6">
                  <c:v>134.28450000000001</c:v>
                </c:pt>
                <c:pt idx="7">
                  <c:v>142.50649999999999</c:v>
                </c:pt>
                <c:pt idx="8">
                  <c:v>138.87860000000001</c:v>
                </c:pt>
                <c:pt idx="9">
                  <c:v>143.57239999999999</c:v>
                </c:pt>
                <c:pt idx="10">
                  <c:v>142.32730000000001</c:v>
                </c:pt>
                <c:pt idx="11">
                  <c:v>141.2336</c:v>
                </c:pt>
                <c:pt idx="12">
                  <c:v>147.02199999999999</c:v>
                </c:pt>
                <c:pt idx="13">
                  <c:v>147.29169999999999</c:v>
                </c:pt>
                <c:pt idx="14">
                  <c:v>147.08330000000001</c:v>
                </c:pt>
                <c:pt idx="15">
                  <c:v>148.29740000000001</c:v>
                </c:pt>
                <c:pt idx="16">
                  <c:v>146.86410000000001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7-4619-ABD3-F72016B18934}"/>
            </c:ext>
          </c:extLst>
        </c:ser>
        <c:ser>
          <c:idx val="2"/>
          <c:order val="2"/>
          <c:tx>
            <c:strRef>
              <c:f>'Figure 3.1'!$F$1</c:f>
              <c:strCache>
                <c:ptCount val="1"/>
                <c:pt idx="0">
                  <c:v>Restaurants and hotels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2">
                    <c:v>2021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  <c:pt idx="7">
                    <c:v>2022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2023</c:v>
                  </c:pt>
                  <c:pt idx="11">
                    <c:v>2023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2024</c:v>
                  </c:pt>
                  <c:pt idx="15">
                    <c:v>2024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'Figure 3.1'!$F$2:$F$18</c:f>
              <c:numCache>
                <c:formatCode>0.00</c:formatCode>
                <c:ptCount val="17"/>
                <c:pt idx="0">
                  <c:v>101.3275</c:v>
                </c:pt>
                <c:pt idx="1">
                  <c:v>102.5569</c:v>
                </c:pt>
                <c:pt idx="2">
                  <c:v>102.6494</c:v>
                </c:pt>
                <c:pt idx="3">
                  <c:v>103.99590000000001</c:v>
                </c:pt>
                <c:pt idx="4">
                  <c:v>107.04430000000001</c:v>
                </c:pt>
                <c:pt idx="5">
                  <c:v>106.9182</c:v>
                </c:pt>
                <c:pt idx="6">
                  <c:v>109.77370000000001</c:v>
                </c:pt>
                <c:pt idx="7">
                  <c:v>111.8584</c:v>
                </c:pt>
                <c:pt idx="8">
                  <c:v>112.75190000000001</c:v>
                </c:pt>
                <c:pt idx="9">
                  <c:v>115.58369999999999</c:v>
                </c:pt>
                <c:pt idx="10">
                  <c:v>114.40170000000001</c:v>
                </c:pt>
                <c:pt idx="11">
                  <c:v>114.41370000000001</c:v>
                </c:pt>
                <c:pt idx="12">
                  <c:v>113.164</c:v>
                </c:pt>
                <c:pt idx="13">
                  <c:v>113.41070000000001</c:v>
                </c:pt>
                <c:pt idx="14">
                  <c:v>113.5069</c:v>
                </c:pt>
                <c:pt idx="15">
                  <c:v>119.3954</c:v>
                </c:pt>
                <c:pt idx="16">
                  <c:v>119.6687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7-4619-ABD3-F72016B18934}"/>
            </c:ext>
          </c:extLst>
        </c:ser>
        <c:ser>
          <c:idx val="3"/>
          <c:order val="3"/>
          <c:tx>
            <c:strRef>
              <c:f>'Figure 3.1'!$G$1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>
              <a:solidFill>
                <a:srgbClr val="339966"/>
              </a:solidFill>
            </a:ln>
          </c:spPr>
          <c:marker>
            <c:symbol val="x"/>
            <c:size val="4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2">
                    <c:v>2021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  <c:pt idx="7">
                    <c:v>2022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2023</c:v>
                  </c:pt>
                  <c:pt idx="11">
                    <c:v>2023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2024</c:v>
                  </c:pt>
                  <c:pt idx="15">
                    <c:v>2024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'Figure 3.1'!$G$2:$G$14</c:f>
              <c:numCache>
                <c:formatCode>0.00</c:formatCode>
                <c:ptCount val="13"/>
                <c:pt idx="0">
                  <c:v>111.6576</c:v>
                </c:pt>
                <c:pt idx="1">
                  <c:v>111.6473</c:v>
                </c:pt>
                <c:pt idx="2">
                  <c:v>116.2838</c:v>
                </c:pt>
                <c:pt idx="3">
                  <c:v>121.30929999999999</c:v>
                </c:pt>
                <c:pt idx="4">
                  <c:v>127.9455</c:v>
                </c:pt>
                <c:pt idx="5">
                  <c:v>129.2133</c:v>
                </c:pt>
                <c:pt idx="6">
                  <c:v>136.0445</c:v>
                </c:pt>
                <c:pt idx="7">
                  <c:v>133.995</c:v>
                </c:pt>
                <c:pt idx="8">
                  <c:v>131.803</c:v>
                </c:pt>
                <c:pt idx="9">
                  <c:v>135.60890000000001</c:v>
                </c:pt>
                <c:pt idx="10">
                  <c:v>135.8929</c:v>
                </c:pt>
                <c:pt idx="11">
                  <c:v>135.92599999999999</c:v>
                </c:pt>
                <c:pt idx="12">
                  <c:v>137.2182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7-4619-ABD3-F72016B18934}"/>
            </c:ext>
          </c:extLst>
        </c:ser>
        <c:ser>
          <c:idx val="4"/>
          <c:order val="4"/>
          <c:tx>
            <c:strRef>
              <c:f>'Figure 3.1'!$C$1</c:f>
              <c:strCache>
                <c:ptCount val="1"/>
                <c:pt idx="0">
                  <c:v>CPI Index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'Figure 3.1'!$A$2:$B$18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2020</c:v>
                  </c:pt>
                  <c:pt idx="1">
                    <c:v>2021</c:v>
                  </c:pt>
                  <c:pt idx="2">
                    <c:v>2021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  <c:pt idx="7">
                    <c:v>2022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2023</c:v>
                  </c:pt>
                  <c:pt idx="11">
                    <c:v>2023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2024</c:v>
                  </c:pt>
                  <c:pt idx="15">
                    <c:v>2024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'Figure 3.1'!$C$2:$C$18</c:f>
              <c:numCache>
                <c:formatCode>0.00</c:formatCode>
                <c:ptCount val="17"/>
                <c:pt idx="0">
                  <c:v>112.2356798725441</c:v>
                </c:pt>
                <c:pt idx="1">
                  <c:v>110.20785212342635</c:v>
                </c:pt>
                <c:pt idx="2">
                  <c:v>111.70379879872192</c:v>
                </c:pt>
                <c:pt idx="3">
                  <c:v>117.96653643609061</c:v>
                </c:pt>
                <c:pt idx="4">
                  <c:v>120.78216629305146</c:v>
                </c:pt>
                <c:pt idx="5">
                  <c:v>122.54300669152333</c:v>
                </c:pt>
                <c:pt idx="6">
                  <c:v>125.25490000000001</c:v>
                </c:pt>
                <c:pt idx="7">
                  <c:v>128.84549999999999</c:v>
                </c:pt>
                <c:pt idx="8">
                  <c:v>127.9278</c:v>
                </c:pt>
                <c:pt idx="9">
                  <c:v>130.5882</c:v>
                </c:pt>
                <c:pt idx="10">
                  <c:v>130.4307</c:v>
                </c:pt>
                <c:pt idx="11">
                  <c:v>130.33109999999999</c:v>
                </c:pt>
                <c:pt idx="12">
                  <c:v>132.48509999999999</c:v>
                </c:pt>
                <c:pt idx="13">
                  <c:v>132.52029999999999</c:v>
                </c:pt>
                <c:pt idx="14">
                  <c:v>132.70320000000001</c:v>
                </c:pt>
                <c:pt idx="15">
                  <c:v>135.6542</c:v>
                </c:pt>
                <c:pt idx="16">
                  <c:v>136.3493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77-4619-ABD3-F72016B18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50960"/>
        <c:axId val="-71743344"/>
      </c:lineChart>
      <c:catAx>
        <c:axId val="-717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-71743344"/>
        <c:crossesAt val="88"/>
        <c:auto val="1"/>
        <c:lblAlgn val="ctr"/>
        <c:lblOffset val="100"/>
        <c:tickMarkSkip val="1"/>
        <c:noMultiLvlLbl val="0"/>
      </c:catAx>
      <c:valAx>
        <c:axId val="-71743344"/>
        <c:scaling>
          <c:orientation val="minMax"/>
          <c:min val="8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layout>
            <c:manualLayout>
              <c:xMode val="edge"/>
              <c:yMode val="edge"/>
              <c:x val="7.8192159196269189E-3"/>
              <c:y val="0.352049382791460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71750960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8228462612921393E-2"/>
          <c:y val="0.79343423711609284"/>
          <c:w val="0.89554794520547942"/>
          <c:h val="0.193105749281604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 panose="02040602050305030304" pitchFamily="18" charset="0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099857083082003E-2"/>
          <c:y val="3.6312409273014164E-2"/>
          <c:w val="0.8630388592730257"/>
          <c:h val="0.6759455036488040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'Figure 3.2'!$A$13</c:f>
              <c:strCache>
                <c:ptCount val="1"/>
                <c:pt idx="0">
                  <c:v>Food and Beverages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3.2'!$C$13:$G$13</c:f>
              <c:numCache>
                <c:formatCode>#,##0.0</c:formatCode>
                <c:ptCount val="5"/>
                <c:pt idx="0">
                  <c:v>19.67142230315012</c:v>
                </c:pt>
                <c:pt idx="1">
                  <c:v>18.222677094110455</c:v>
                </c:pt>
                <c:pt idx="2">
                  <c:v>19.339286926954909</c:v>
                </c:pt>
                <c:pt idx="3">
                  <c:v>20.228094464361817</c:v>
                </c:pt>
                <c:pt idx="4">
                  <c:v>20.229491285223496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D-4E96-953A-D46AFC7D1811}"/>
            </c:ext>
          </c:extLst>
        </c:ser>
        <c:ser>
          <c:idx val="1"/>
          <c:order val="1"/>
          <c:tx>
            <c:strRef>
              <c:f>'Figure 3.2'!$A$14</c:f>
              <c:strCache>
                <c:ptCount val="1"/>
                <c:pt idx="0">
                  <c:v>Industrial Supplies n.e.s.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3.2'!$C$14:$G$14</c:f>
              <c:numCache>
                <c:formatCode>#,##0.0</c:formatCode>
                <c:ptCount val="5"/>
                <c:pt idx="0">
                  <c:v>28.823813947207473</c:v>
                </c:pt>
                <c:pt idx="1">
                  <c:v>24.355153353141777</c:v>
                </c:pt>
                <c:pt idx="2">
                  <c:v>21.240252768166794</c:v>
                </c:pt>
                <c:pt idx="3">
                  <c:v>17.862834136794408</c:v>
                </c:pt>
                <c:pt idx="4">
                  <c:v>19.401443141821428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DD-4E96-953A-D46AFC7D1811}"/>
            </c:ext>
          </c:extLst>
        </c:ser>
        <c:ser>
          <c:idx val="2"/>
          <c:order val="2"/>
          <c:tx>
            <c:strRef>
              <c:f>'Figure 3.2'!$A$15</c:f>
              <c:strCache>
                <c:ptCount val="1"/>
                <c:pt idx="0">
                  <c:v>Fuel and Lubricants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3.2'!$B$15:$F$15</c:f>
              <c:numCache>
                <c:formatCode>#,##0.0</c:formatCode>
                <c:ptCount val="5"/>
                <c:pt idx="0">
                  <c:v>11.808161292611812</c:v>
                </c:pt>
                <c:pt idx="1">
                  <c:v>7.6772502763672161</c:v>
                </c:pt>
                <c:pt idx="2">
                  <c:v>9.9641972662729685</c:v>
                </c:pt>
                <c:pt idx="3">
                  <c:v>15.422925754564925</c:v>
                </c:pt>
                <c:pt idx="4">
                  <c:v>14.000117508797294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DD-4E96-953A-D46AFC7D1811}"/>
            </c:ext>
          </c:extLst>
        </c:ser>
        <c:ser>
          <c:idx val="3"/>
          <c:order val="3"/>
          <c:tx>
            <c:strRef>
              <c:f>'Figure 3.2'!$A$16</c:f>
              <c:strCache>
                <c:ptCount val="1"/>
                <c:pt idx="0">
                  <c:v>Capital Goods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3.2'!$C$16:$G$16</c:f>
              <c:numCache>
                <c:formatCode>#,##0.0</c:formatCode>
                <c:ptCount val="5"/>
                <c:pt idx="0">
                  <c:v>13.24133551405632</c:v>
                </c:pt>
                <c:pt idx="1">
                  <c:v>14.247614773174485</c:v>
                </c:pt>
                <c:pt idx="2">
                  <c:v>12.051710036620216</c:v>
                </c:pt>
                <c:pt idx="3">
                  <c:v>13.345535219858414</c:v>
                </c:pt>
                <c:pt idx="4">
                  <c:v>11.914834207627601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DD-4E96-953A-D46AFC7D1811}"/>
            </c:ext>
          </c:extLst>
        </c:ser>
        <c:ser>
          <c:idx val="4"/>
          <c:order val="4"/>
          <c:tx>
            <c:strRef>
              <c:f>'Figure 3.2'!$A$17</c:f>
              <c:strCache>
                <c:ptCount val="1"/>
                <c:pt idx="0">
                  <c:v>Transport Equipment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3.2'!$C$17:$G$17</c:f>
              <c:numCache>
                <c:formatCode>#,##0.0</c:formatCode>
                <c:ptCount val="5"/>
                <c:pt idx="0">
                  <c:v>8.9794293269382734</c:v>
                </c:pt>
                <c:pt idx="1">
                  <c:v>9.3778406444614237</c:v>
                </c:pt>
                <c:pt idx="2">
                  <c:v>8.2820404814552919</c:v>
                </c:pt>
                <c:pt idx="3">
                  <c:v>7.9394160011446742</c:v>
                </c:pt>
                <c:pt idx="4">
                  <c:v>8.4492816106144613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DD-4E96-953A-D46AFC7D1811}"/>
            </c:ext>
          </c:extLst>
        </c:ser>
        <c:ser>
          <c:idx val="5"/>
          <c:order val="5"/>
          <c:tx>
            <c:strRef>
              <c:f>'Figure 3.2'!$A$18</c:f>
              <c:strCache>
                <c:ptCount val="1"/>
                <c:pt idx="0">
                  <c:v>Consumer Goods n.e.s.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3.2'!$C$18:$G$18</c:f>
              <c:numCache>
                <c:formatCode>#,##0.0</c:formatCode>
                <c:ptCount val="5"/>
                <c:pt idx="0">
                  <c:v>20.563511012887282</c:v>
                </c:pt>
                <c:pt idx="1">
                  <c:v>22.368388901156397</c:v>
                </c:pt>
                <c:pt idx="2">
                  <c:v>22.340342815023011</c:v>
                </c:pt>
                <c:pt idx="3">
                  <c:v>23.317269006955978</c:v>
                </c:pt>
                <c:pt idx="4">
                  <c:v>22.975199546768206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DD-4E96-953A-D46AFC7D1811}"/>
            </c:ext>
          </c:extLst>
        </c:ser>
        <c:ser>
          <c:idx val="6"/>
          <c:order val="6"/>
          <c:tx>
            <c:strRef>
              <c:f>'Figure 3.2'!$A$19</c:f>
              <c:strCache>
                <c:ptCount val="1"/>
                <c:pt idx="0">
                  <c:v>Goods n.e.s.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8.281573498964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D-4E96-953A-D46AFC7D1811}"/>
                </c:ext>
              </c:extLst>
            </c:dLbl>
            <c:dLbl>
              <c:idx val="3"/>
              <c:layout>
                <c:manualLayout>
                  <c:x val="1.38026224982744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D-4E96-953A-D46AFC7D1811}"/>
                </c:ext>
              </c:extLst>
            </c:dLbl>
            <c:dLbl>
              <c:idx val="4"/>
              <c:layout>
                <c:manualLayout>
                  <c:x val="1.3802622498274672E-2"/>
                  <c:y val="-9.9205169363659433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DD-4E96-953A-D46AFC7D18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3.2'!$C$19:$G$19</c:f>
              <c:numCache>
                <c:formatCode>#,##0.0</c:formatCode>
                <c:ptCount val="5"/>
                <c:pt idx="0">
                  <c:v>1.0432376193933048</c:v>
                </c:pt>
                <c:pt idx="1">
                  <c:v>1.4641279676824857</c:v>
                </c:pt>
                <c:pt idx="2">
                  <c:v>1.3234412172148551</c:v>
                </c:pt>
                <c:pt idx="3">
                  <c:v>3.3067336620874008</c:v>
                </c:pt>
                <c:pt idx="4">
                  <c:v>3.4757428872406244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DD-4E96-953A-D46AFC7D1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910065952"/>
        <c:axId val="910062816"/>
      </c:barChart>
      <c:catAx>
        <c:axId val="910065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910062816"/>
        <c:crosses val="autoZero"/>
        <c:auto val="1"/>
        <c:lblAlgn val="ctr"/>
        <c:lblOffset val="100"/>
        <c:noMultiLvlLbl val="0"/>
      </c:catAx>
      <c:valAx>
        <c:axId val="91006281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910065952"/>
        <c:crosses val="autoZero"/>
        <c:crossBetween val="between"/>
      </c:valAx>
      <c:spPr>
        <a:noFill/>
        <a:ln w="15875">
          <a:noFill/>
          <a:prstDash val="sysDot"/>
        </a:ln>
      </c:spPr>
    </c:plotArea>
    <c:legend>
      <c:legendPos val="b"/>
      <c:layout>
        <c:manualLayout>
          <c:xMode val="edge"/>
          <c:yMode val="edge"/>
          <c:x val="0"/>
          <c:y val="0.75883022843841275"/>
          <c:w val="0.99964078481221241"/>
          <c:h val="0.241169820147624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032379017138987"/>
          <c:y val="3.5712615923009623E-2"/>
          <c:w val="0.63154178862569388"/>
          <c:h val="0.664251172423563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3.2'!$A$10</c:f>
              <c:strCache>
                <c:ptCount val="1"/>
                <c:pt idx="0">
                  <c:v>Total Imports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F87-44DD-9F88-CB957CEC22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3.2'!$C$1:$G$1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3.2'!$C$10:$G$10</c:f>
              <c:numCache>
                <c:formatCode>#,##0.0</c:formatCode>
                <c:ptCount val="5"/>
                <c:pt idx="0">
                  <c:v>1114978.6994418898</c:v>
                </c:pt>
                <c:pt idx="1">
                  <c:v>1280377.7736500001</c:v>
                </c:pt>
                <c:pt idx="2">
                  <c:v>1497052.011248</c:v>
                </c:pt>
                <c:pt idx="3">
                  <c:v>1526638.0911710002</c:v>
                </c:pt>
                <c:pt idx="4">
                  <c:v>1654043.1747999999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87-44DD-9F88-CB957CEC2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904201344"/>
        <c:axId val="904204872"/>
      </c:barChart>
      <c:catAx>
        <c:axId val="904201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04204872"/>
        <c:crosses val="autoZero"/>
        <c:auto val="1"/>
        <c:lblAlgn val="ctr"/>
        <c:lblOffset val="100"/>
        <c:noMultiLvlLbl val="0"/>
      </c:catAx>
      <c:valAx>
        <c:axId val="904204872"/>
        <c:scaling>
          <c:orientation val="minMax"/>
          <c:max val="1700000.0000000002"/>
          <c:min val="50000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904201344"/>
        <c:crosses val="autoZero"/>
        <c:crossBetween val="between"/>
        <c:majorUnit val="200000"/>
        <c:minorUnit val="100000"/>
        <c:dispUnits>
          <c:builtInUnit val="thousands"/>
          <c:dispUnitsLbl>
            <c:layout>
              <c:manualLayout>
                <c:xMode val="edge"/>
                <c:yMode val="edge"/>
                <c:x val="0.29075316856952427"/>
                <c:y val="0.8042606263425448"/>
              </c:manualLayout>
            </c:layout>
            <c:tx>
              <c:rich>
                <a:bodyPr/>
                <a:lstStyle/>
                <a:p>
                  <a:pPr>
                    <a:defRPr b="0"/>
                  </a:pPr>
                  <a:r>
                    <a:rPr lang="en-US" b="0"/>
                    <a:t>CI$ Million</a:t>
                  </a:r>
                </a:p>
              </c:rich>
            </c:tx>
          </c:dispUnitsLbl>
        </c:dispUnits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>
                <a:latin typeface="Book Antiqua" panose="02040602050305030304" pitchFamily="18" charset="0"/>
              </a:defRPr>
            </a:pPr>
            <a:r>
              <a:rPr lang="en-US" sz="900">
                <a:latin typeface="Book Antiqua" panose="02040602050305030304" pitchFamily="18" charset="0"/>
              </a:rPr>
              <a:t>Cargo</a:t>
            </a:r>
            <a:r>
              <a:rPr lang="en-US" sz="900" baseline="0">
                <a:latin typeface="Book Antiqua" panose="02040602050305030304" pitchFamily="18" charset="0"/>
              </a:rPr>
              <a:t> ('000 Tonnes)</a:t>
            </a:r>
            <a:endParaRPr lang="en-US" sz="900">
              <a:latin typeface="Book Antiqua" panose="02040602050305030304" pitchFamily="18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196850393700785"/>
          <c:y val="0.1742814917896964"/>
          <c:w val="0.82949585059093045"/>
          <c:h val="0.66287939830921405"/>
        </c:manualLayout>
      </c:layout>
      <c:lineChart>
        <c:grouping val="standard"/>
        <c:varyColors val="0"/>
        <c:ser>
          <c:idx val="0"/>
          <c:order val="0"/>
          <c:tx>
            <c:strRef>
              <c:f>'Figure 3.3'!$A$2</c:f>
              <c:strCache>
                <c:ptCount val="1"/>
                <c:pt idx="0">
                  <c:v>Cargo ('000 Tonnes)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8.477842003853564E-2"/>
                  <c:y val="-9.029343232590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F2-497F-A5BF-23F175085E93}"/>
                </c:ext>
              </c:extLst>
            </c:dLbl>
            <c:dLbl>
              <c:idx val="1"/>
              <c:layout>
                <c:manualLayout>
                  <c:x val="-8.0924855491329481E-2"/>
                  <c:y val="-9.029343232590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2-497F-A5BF-23F175085E93}"/>
                </c:ext>
              </c:extLst>
            </c:dLbl>
            <c:dLbl>
              <c:idx val="2"/>
              <c:layout>
                <c:manualLayout>
                  <c:x val="-8.477842003853564E-2"/>
                  <c:y val="-8.4273870170841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2-497F-A5BF-23F175085E93}"/>
                </c:ext>
              </c:extLst>
            </c:dLbl>
            <c:dLbl>
              <c:idx val="3"/>
              <c:layout>
                <c:manualLayout>
                  <c:x val="-9.9955182059649095E-2"/>
                  <c:y val="-0.10241431668319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2-497F-A5BF-23F175085E93}"/>
                </c:ext>
              </c:extLst>
            </c:dLbl>
            <c:dLbl>
              <c:idx val="4"/>
              <c:layout>
                <c:manualLayout>
                  <c:x val="-0.1003113141184747"/>
                  <c:y val="-7.2152868474091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2-497F-A5BF-23F175085E93}"/>
                </c:ext>
              </c:extLst>
            </c:dLbl>
            <c:dLbl>
              <c:idx val="5"/>
              <c:layout>
                <c:manualLayout>
                  <c:x val="-7.678031137519567E-2"/>
                  <c:y val="-7.226190243793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2-497F-A5BF-23F175085E93}"/>
                </c:ext>
              </c:extLst>
            </c:dLbl>
            <c:dLbl>
              <c:idx val="6"/>
              <c:layout>
                <c:manualLayout>
                  <c:x val="-3.0608681502660832E-2"/>
                  <c:y val="7.8909641316349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2-497F-A5BF-23F175085E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3.3'!$B$1:$H$1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3.3'!$B$2:$H$2</c:f>
              <c:numCache>
                <c:formatCode>#,##0.0_);\(#,##0.0\)</c:formatCode>
                <c:ptCount val="7"/>
                <c:pt idx="0">
                  <c:v>554.84400000000005</c:v>
                </c:pt>
                <c:pt idx="1">
                  <c:v>722.61599999999999</c:v>
                </c:pt>
                <c:pt idx="2">
                  <c:v>684.65599999999995</c:v>
                </c:pt>
                <c:pt idx="3">
                  <c:v>766.83299999999997</c:v>
                </c:pt>
                <c:pt idx="4">
                  <c:v>781.18700000000001</c:v>
                </c:pt>
                <c:pt idx="5">
                  <c:v>739.09699999999998</c:v>
                </c:pt>
                <c:pt idx="6">
                  <c:v>668.31600000000003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F2-497F-A5BF-23F175085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1576"/>
        <c:axId val="746600008"/>
      </c:lineChart>
      <c:catAx>
        <c:axId val="74660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46600008"/>
        <c:crosses val="autoZero"/>
        <c:auto val="1"/>
        <c:lblAlgn val="ctr"/>
        <c:lblOffset val="100"/>
        <c:noMultiLvlLbl val="0"/>
      </c:catAx>
      <c:valAx>
        <c:axId val="746600008"/>
        <c:scaling>
          <c:orientation val="minMax"/>
          <c:max val="900"/>
          <c:min val="500"/>
        </c:scaling>
        <c:delete val="0"/>
        <c:axPos val="l"/>
        <c:numFmt formatCode="#,##0.0_);\(#,##0.0\)" sourceLinked="0"/>
        <c:majorTickMark val="out"/>
        <c:minorTickMark val="none"/>
        <c:tickLblPos val="nextTo"/>
        <c:crossAx val="746601576"/>
        <c:crosses val="autoZero"/>
        <c:crossBetween val="between"/>
      </c:valAx>
      <c:spPr>
        <a:solidFill>
          <a:srgbClr val="FDEADA"/>
        </a:solidFill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>
                <a:latin typeface="Book Antiqua" panose="02040602050305030304" pitchFamily="18" charset="0"/>
              </a:defRPr>
            </a:pPr>
            <a:r>
              <a:rPr lang="en-US" sz="900" baseline="0">
                <a:latin typeface="Book Antiqua" panose="02040602050305030304" pitchFamily="18" charset="0"/>
              </a:rPr>
              <a:t>Fuel (Millions of Imperial Gallons)</a:t>
            </a:r>
            <a:endParaRPr lang="en-US" sz="900">
              <a:latin typeface="Book Antiqua" panose="02040602050305030304" pitchFamily="18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40781029538936"/>
          <c:y val="0.18632061609981668"/>
          <c:w val="0.82949585059093045"/>
          <c:h val="0.66287939830921405"/>
        </c:manualLayout>
      </c:layout>
      <c:lineChart>
        <c:grouping val="standard"/>
        <c:varyColors val="0"/>
        <c:ser>
          <c:idx val="0"/>
          <c:order val="0"/>
          <c:tx>
            <c:strRef>
              <c:f>'Figure 3.3'!$A$3</c:f>
              <c:strCache>
                <c:ptCount val="1"/>
                <c:pt idx="0">
                  <c:v>Fuel (Millions of Imperial Gallons)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10"/>
            <c:spPr>
              <a:solidFill>
                <a:schemeClr val="tx1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8.477842003853564E-2"/>
                  <c:y val="-9.029343232590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E-4C07-8497-93F9D9692424}"/>
                </c:ext>
              </c:extLst>
            </c:dLbl>
            <c:dLbl>
              <c:idx val="1"/>
              <c:layout>
                <c:manualLayout>
                  <c:x val="-8.477842003853564E-2"/>
                  <c:y val="-7.8254308015781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E-4C07-8497-93F9D9692424}"/>
                </c:ext>
              </c:extLst>
            </c:dLbl>
            <c:dLbl>
              <c:idx val="2"/>
              <c:layout>
                <c:manualLayout>
                  <c:x val="-4.9365650276775093E-2"/>
                  <c:y val="-8.4273870170841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E-4C07-8497-93F9D9692424}"/>
                </c:ext>
              </c:extLst>
            </c:dLbl>
            <c:dLbl>
              <c:idx val="3"/>
              <c:layout>
                <c:manualLayout>
                  <c:x val="-7.3290012326539491E-2"/>
                  <c:y val="-6.019562155060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E-4C07-8497-93F9D9692424}"/>
                </c:ext>
              </c:extLst>
            </c:dLbl>
            <c:dLbl>
              <c:idx val="4"/>
              <c:layout>
                <c:manualLayout>
                  <c:x val="-8.0924855491329481E-2"/>
                  <c:y val="-7.2234745860721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E-4C07-8497-93F9D9692424}"/>
                </c:ext>
              </c:extLst>
            </c:dLbl>
            <c:dLbl>
              <c:idx val="5"/>
              <c:layout>
                <c:manualLayout>
                  <c:x val="-0.10039233349151085"/>
                  <c:y val="-9.029343232590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E-4C07-8497-93F9D9692424}"/>
                </c:ext>
              </c:extLst>
            </c:dLbl>
            <c:dLbl>
              <c:idx val="6"/>
              <c:layout>
                <c:manualLayout>
                  <c:x val="-4.5546073850063942E-2"/>
                  <c:y val="-6.6215183705661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E-4C07-8497-93F9D96924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3.3'!$B$1:$H$1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3.3'!$B$3:$H$3</c:f>
              <c:numCache>
                <c:formatCode>#,##0.0_);\(#,##0.0\)</c:formatCode>
                <c:ptCount val="7"/>
                <c:pt idx="0">
                  <c:v>53.373117999999998</c:v>
                </c:pt>
                <c:pt idx="1">
                  <c:v>57.052953000000002</c:v>
                </c:pt>
                <c:pt idx="2">
                  <c:v>47.456783999999999</c:v>
                </c:pt>
                <c:pt idx="3">
                  <c:v>49.821201000000002</c:v>
                </c:pt>
                <c:pt idx="4">
                  <c:v>49.525955000000003</c:v>
                </c:pt>
                <c:pt idx="5">
                  <c:v>56.789135999999999</c:v>
                </c:pt>
                <c:pt idx="6">
                  <c:v>58.162917999999998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BE-4C07-8497-93F9D9692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065560"/>
        <c:axId val="910063600"/>
      </c:lineChart>
      <c:catAx>
        <c:axId val="910065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0063600"/>
        <c:crosses val="autoZero"/>
        <c:auto val="1"/>
        <c:lblAlgn val="ctr"/>
        <c:lblOffset val="100"/>
        <c:noMultiLvlLbl val="0"/>
      </c:catAx>
      <c:valAx>
        <c:axId val="910063600"/>
        <c:scaling>
          <c:orientation val="minMax"/>
          <c:max val="62"/>
          <c:min val="46"/>
        </c:scaling>
        <c:delete val="0"/>
        <c:axPos val="l"/>
        <c:numFmt formatCode="#,##0.0_);\(#,##0.0\)" sourceLinked="0"/>
        <c:majorTickMark val="out"/>
        <c:minorTickMark val="none"/>
        <c:tickLblPos val="nextTo"/>
        <c:crossAx val="910065560"/>
        <c:crosses val="autoZero"/>
        <c:crossBetween val="between"/>
      </c:valAx>
      <c:spPr>
        <a:solidFill>
          <a:srgbClr val="E6B9B8"/>
        </a:solidFill>
      </c:spPr>
    </c:plotArea>
    <c:plotVisOnly val="1"/>
    <c:dispBlanksAs val="gap"/>
    <c:showDLblsOverMax val="0"/>
  </c:chart>
  <c:spPr>
    <a:solidFill>
      <a:schemeClr val="bg1"/>
    </a:solidFill>
    <a:ln w="6350"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Money Supply</a:t>
            </a:r>
          </a:p>
        </c:rich>
      </c:tx>
      <c:layout>
        <c:manualLayout>
          <c:xMode val="edge"/>
          <c:yMode val="edge"/>
          <c:x val="0.47739259908062398"/>
          <c:y val="2.288185673050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399278883642787"/>
          <c:y val="0.16111573259572778"/>
          <c:w val="0.76098465996747955"/>
          <c:h val="0.54376293240838891"/>
        </c:manualLayout>
      </c:layout>
      <c:lineChart>
        <c:grouping val="standard"/>
        <c:varyColors val="0"/>
        <c:ser>
          <c:idx val="0"/>
          <c:order val="0"/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0150375939849621E-2"/>
                  <c:y val="-6.7226861101100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9-4BFB-9B4F-4AE6B01C2A60}"/>
                </c:ext>
              </c:extLst>
            </c:dLbl>
            <c:dLbl>
              <c:idx val="4"/>
              <c:layout>
                <c:manualLayout>
                  <c:x val="-7.0175438596491294E-2"/>
                  <c:y val="-6.7226861101100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9-4BFB-9B4F-4AE6B01C2A60}"/>
                </c:ext>
              </c:extLst>
            </c:dLbl>
            <c:dLbl>
              <c:idx val="8"/>
              <c:layout>
                <c:manualLayout>
                  <c:x val="-4.3441938178780282E-2"/>
                  <c:y val="-7.8431337951283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9-4BFB-9B4F-4AE6B01C2A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3.4'!$C$1:$K$2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2022</c:v>
                  </c:pt>
                  <c:pt idx="1">
                    <c:v>2023</c:v>
                  </c:pt>
                  <c:pt idx="5">
                    <c:v>2024</c:v>
                  </c:pt>
                </c:lvl>
              </c:multiLvlStrCache>
            </c:multiLvlStrRef>
          </c:cat>
          <c:val>
            <c:numRef>
              <c:f>'Figure 3.4'!$C$4:$K$4</c:f>
              <c:numCache>
                <c:formatCode>_(* #,##0.0_);_(* \(#,##0.0\);_(* "-"??_);_(@_)</c:formatCode>
                <c:ptCount val="9"/>
                <c:pt idx="0">
                  <c:v>8537.0496658500015</c:v>
                </c:pt>
                <c:pt idx="1">
                  <c:v>8309.2914806083336</c:v>
                </c:pt>
                <c:pt idx="2">
                  <c:v>8525.9527330333349</c:v>
                </c:pt>
                <c:pt idx="3">
                  <c:v>8228.0518127916675</c:v>
                </c:pt>
                <c:pt idx="4">
                  <c:v>8474.4436346916664</c:v>
                </c:pt>
                <c:pt idx="5">
                  <c:v>8309.2914806083336</c:v>
                </c:pt>
                <c:pt idx="6">
                  <c:v>8525.9527330333349</c:v>
                </c:pt>
                <c:pt idx="7">
                  <c:v>8228.0518127916675</c:v>
                </c:pt>
                <c:pt idx="8">
                  <c:v>8474.4436346916664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9-4BFB-9B4F-4AE6B01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</c:dropLines>
        <c:marker val="1"/>
        <c:smooth val="0"/>
        <c:axId val="657990424"/>
        <c:axId val="657986112"/>
      </c:lineChart>
      <c:catAx>
        <c:axId val="65799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657986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57986112"/>
        <c:scaling>
          <c:orientation val="minMax"/>
          <c:max val="10000"/>
          <c:min val="35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CI$ Millions</a:t>
                </a:r>
              </a:p>
            </c:rich>
          </c:tx>
          <c:layout>
            <c:manualLayout>
              <c:xMode val="edge"/>
              <c:yMode val="edge"/>
              <c:x val="2.4050176076396059E-3"/>
              <c:y val="0.2410736452061139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57990424"/>
        <c:crosses val="autoZero"/>
        <c:crossBetween val="between"/>
        <c:majorUnit val="1000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4">
        <a:lumMod val="60000"/>
        <a:lumOff val="4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Book Antiqua" panose="02040602050305030304" pitchFamily="18" charset="0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 b="0"/>
            </a:pPr>
            <a:r>
              <a:rPr lang="en-US" sz="1200" b="0"/>
              <a:t>Loans-to-Deposits  Ratio</a:t>
            </a:r>
          </a:p>
        </c:rich>
      </c:tx>
      <c:layout>
        <c:manualLayout>
          <c:xMode val="edge"/>
          <c:yMode val="edge"/>
          <c:x val="0.33630263608353306"/>
          <c:y val="2.09206037211283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535211267605634"/>
          <c:y val="0.14225941422594143"/>
          <c:w val="0.74295774647887325"/>
          <c:h val="0.55088255478867731"/>
        </c:manualLayout>
      </c:layout>
      <c:lineChart>
        <c:grouping val="standard"/>
        <c:varyColors val="0"/>
        <c:ser>
          <c:idx val="0"/>
          <c:order val="0"/>
          <c:tx>
            <c:strRef>
              <c:f>'Figure 3.4'!$B$5</c:f>
              <c:strCache>
                <c:ptCount val="1"/>
                <c:pt idx="0">
                  <c:v>Loans-to-Deposits  Ratio</c:v>
                </c:pt>
              </c:strCache>
            </c:strRef>
          </c:tx>
          <c:marker>
            <c:spPr>
              <a:solidFill>
                <a:srgbClr val="E60000"/>
              </a:solidFill>
            </c:spPr>
          </c:marker>
          <c:dLbls>
            <c:dLbl>
              <c:idx val="0"/>
              <c:layout>
                <c:manualLayout>
                  <c:x val="-5.9814794754443346E-2"/>
                  <c:y val="-6.7361646735899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A5-49C6-AD01-13EA4D918FBD}"/>
                </c:ext>
              </c:extLst>
            </c:dLbl>
            <c:dLbl>
              <c:idx val="4"/>
              <c:layout>
                <c:manualLayout>
                  <c:x val="-6.9259236031460655E-2"/>
                  <c:y val="-6.7361646735899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A5-49C6-AD01-13EA4D918FBD}"/>
                </c:ext>
              </c:extLst>
            </c:dLbl>
            <c:dLbl>
              <c:idx val="8"/>
              <c:layout>
                <c:manualLayout>
                  <c:x val="-3.4629618015730328E-2"/>
                  <c:y val="-4.4907764490599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5-49C6-AD01-13EA4D918FB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3.4'!$C$1:$K$2</c:f>
              <c:multiLvlStrCache>
                <c:ptCount val="9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</c:lvl>
                <c:lvl>
                  <c:pt idx="0">
                    <c:v>2022</c:v>
                  </c:pt>
                  <c:pt idx="1">
                    <c:v>2023</c:v>
                  </c:pt>
                  <c:pt idx="5">
                    <c:v>2024</c:v>
                  </c:pt>
                </c:lvl>
              </c:multiLvlStrCache>
            </c:multiLvlStrRef>
          </c:cat>
          <c:val>
            <c:numRef>
              <c:f>'Figure 3.4'!$C$5:$K$5</c:f>
              <c:numCache>
                <c:formatCode>_(* #,##0.0_);_(* \(#,##0.0\);_(* "-"??_);_(@_)</c:formatCode>
                <c:ptCount val="9"/>
                <c:pt idx="0">
                  <c:v>48.478297716248527</c:v>
                </c:pt>
                <c:pt idx="1">
                  <c:v>49.219779944102697</c:v>
                </c:pt>
                <c:pt idx="2">
                  <c:v>48.781798090091456</c:v>
                </c:pt>
                <c:pt idx="3">
                  <c:v>52.235335122325509</c:v>
                </c:pt>
                <c:pt idx="4">
                  <c:v>51.003876565959757</c:v>
                </c:pt>
                <c:pt idx="5">
                  <c:v>49.219779944102697</c:v>
                </c:pt>
                <c:pt idx="6">
                  <c:v>48.781798090091456</c:v>
                </c:pt>
                <c:pt idx="7">
                  <c:v>52.235335122325509</c:v>
                </c:pt>
                <c:pt idx="8">
                  <c:v>51.003876565959757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5-49C6-AD01-13EA4D918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chemeClr val="accent1"/>
              </a:solidFill>
              <a:prstDash val="solid"/>
            </a:ln>
          </c:spPr>
        </c:dropLines>
        <c:marker val="1"/>
        <c:smooth val="0"/>
        <c:axId val="657994736"/>
        <c:axId val="657995912"/>
      </c:lineChart>
      <c:catAx>
        <c:axId val="65799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57995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57995912"/>
        <c:scaling>
          <c:orientation val="minMax"/>
          <c:min val="30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Percentage (%)</a:t>
                </a:r>
              </a:p>
            </c:rich>
          </c:tx>
          <c:layout>
            <c:manualLayout>
              <c:xMode val="edge"/>
              <c:yMode val="edge"/>
              <c:x val="1.7605633802816902E-2"/>
              <c:y val="0.23430962343096234"/>
            </c:manualLayout>
          </c:layout>
          <c:overlay val="0"/>
        </c:title>
        <c:numFmt formatCode="_(* #,##0.0_);_(* \(#,##0.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579947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>
      <a:solidFill>
        <a:schemeClr val="tx1"/>
      </a:solidFill>
    </a:ln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9526</xdr:colOff>
      <xdr:row>1</xdr:row>
      <xdr:rowOff>57149</xdr:rowOff>
    </xdr:from>
    <xdr:to>
      <xdr:col>11</xdr:col>
      <xdr:colOff>497206</xdr:colOff>
      <xdr:row>13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09C83F-8DE2-45A6-A3D5-F06F7C479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12</xdr:row>
      <xdr:rowOff>35718</xdr:rowOff>
    </xdr:from>
    <xdr:to>
      <xdr:col>7</xdr:col>
      <xdr:colOff>59532</xdr:colOff>
      <xdr:row>35</xdr:row>
      <xdr:rowOff>154782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9A12D4-415D-4C1F-8F63-A70FAD727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28575</xdr:rowOff>
    </xdr:from>
    <xdr:to>
      <xdr:col>6</xdr:col>
      <xdr:colOff>47625</xdr:colOff>
      <xdr:row>17</xdr:row>
      <xdr:rowOff>147636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715B28-8C7B-4B3B-9737-94FF186DF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42862</xdr:rowOff>
    </xdr:from>
    <xdr:to>
      <xdr:col>6</xdr:col>
      <xdr:colOff>47625</xdr:colOff>
      <xdr:row>18</xdr:row>
      <xdr:rowOff>119062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F39C0F-FB71-4B59-A652-0415B4450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23605</xdr:colOff>
      <xdr:row>6</xdr:row>
      <xdr:rowOff>5799</xdr:rowOff>
    </xdr:from>
    <xdr:to>
      <xdr:col>5</xdr:col>
      <xdr:colOff>622852</xdr:colOff>
      <xdr:row>17</xdr:row>
      <xdr:rowOff>103534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F4285B-7C78-4AEF-B94A-8EFD8916A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32717</xdr:colOff>
      <xdr:row>4</xdr:row>
      <xdr:rowOff>6212</xdr:rowOff>
    </xdr:from>
    <xdr:to>
      <xdr:col>3</xdr:col>
      <xdr:colOff>314252</xdr:colOff>
      <xdr:row>21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635A69-FCC1-4146-91D2-E96283F84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8284</xdr:colOff>
      <xdr:row>9</xdr:row>
      <xdr:rowOff>9523</xdr:rowOff>
    </xdr:from>
    <xdr:to>
      <xdr:col>2</xdr:col>
      <xdr:colOff>235642</xdr:colOff>
      <xdr:row>23</xdr:row>
      <xdr:rowOff>4555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741561-8E64-4C24-A930-47D9BDE8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235642</xdr:colOff>
      <xdr:row>9</xdr:row>
      <xdr:rowOff>5714</xdr:rowOff>
    </xdr:from>
    <xdr:to>
      <xdr:col>7</xdr:col>
      <xdr:colOff>101215</xdr:colOff>
      <xdr:row>23</xdr:row>
      <xdr:rowOff>4555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7E227F-9BE5-4535-AEC9-1D015BAD8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28575</xdr:rowOff>
    </xdr:from>
    <xdr:to>
      <xdr:col>11</xdr:col>
      <xdr:colOff>360047</xdr:colOff>
      <xdr:row>12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30FE9E-D9DF-483E-AD3D-84738D83F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0.01025</cdr:x>
      <cdr:y>0.17689</cdr:y>
    </cdr:from>
    <cdr:to>
      <cdr:x>0.0634</cdr:x>
      <cdr:y>0.67427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474378" y="980435"/>
          <a:ext cx="1289560" cy="24593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="0">
              <a:latin typeface="Book Antiqua" panose="02040602050305030304" pitchFamily="18" charset="0"/>
            </a:rPr>
            <a:t>Percentage</a:t>
          </a:r>
          <a:r>
            <a:rPr lang="en-US" sz="1100"/>
            <a:t> </a:t>
          </a:r>
          <a:r>
            <a:rPr lang="en-US" sz="1100" b="1"/>
            <a:t>(%)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</xdr:row>
      <xdr:rowOff>15875</xdr:rowOff>
    </xdr:from>
    <xdr:to>
      <xdr:col>19</xdr:col>
      <xdr:colOff>370417</xdr:colOff>
      <xdr:row>21</xdr:row>
      <xdr:rowOff>74083</xdr:rowOff>
    </xdr:to>
    <xdr:graphicFrame macro="">
      <xdr:nvGraphicFramePr>
        <xdr:cNvPr id="2" name="Chart 1026">
          <a:extLst>
            <a:ext uri="{FF2B5EF4-FFF2-40B4-BE49-F238E27FC236}">
              <a16:creationId xmlns:a16="http://schemas.microsoft.com/office/drawing/2014/main" id="{497CD2BA-B4D7-455F-99A0-190F0333A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29937</xdr:colOff>
      <xdr:row>24</xdr:row>
      <xdr:rowOff>38099</xdr:rowOff>
    </xdr:from>
    <xdr:to>
      <xdr:col>5</xdr:col>
      <xdr:colOff>300720</xdr:colOff>
      <xdr:row>42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7C31F7-5226-4D27-8D84-43BE030B3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310244</xdr:colOff>
      <xdr:row>24</xdr:row>
      <xdr:rowOff>38098</xdr:rowOff>
    </xdr:from>
    <xdr:to>
      <xdr:col>10</xdr:col>
      <xdr:colOff>307522</xdr:colOff>
      <xdr:row>42</xdr:row>
      <xdr:rowOff>19143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F3424B-84B1-40A0-8901-3D879F691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654051</xdr:colOff>
      <xdr:row>6</xdr:row>
      <xdr:rowOff>51330</xdr:rowOff>
    </xdr:from>
    <xdr:to>
      <xdr:col>6</xdr:col>
      <xdr:colOff>619126</xdr:colOff>
      <xdr:row>17</xdr:row>
      <xdr:rowOff>74084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A73220-F746-45BF-ACE7-160997C82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42333</xdr:colOff>
      <xdr:row>6</xdr:row>
      <xdr:rowOff>57151</xdr:rowOff>
    </xdr:from>
    <xdr:to>
      <xdr:col>2</xdr:col>
      <xdr:colOff>656165</xdr:colOff>
      <xdr:row>17</xdr:row>
      <xdr:rowOff>71439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4321EA-3323-44E8-8309-5DD8445EF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4</xdr:col>
      <xdr:colOff>590550</xdr:colOff>
      <xdr:row>20</xdr:row>
      <xdr:rowOff>171451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B20AAB5-962D-4AB2-BA8D-933BF2596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579343</xdr:colOff>
      <xdr:row>9</xdr:row>
      <xdr:rowOff>4536</xdr:rowOff>
    </xdr:from>
    <xdr:to>
      <xdr:col>11</xdr:col>
      <xdr:colOff>346262</xdr:colOff>
      <xdr:row>20</xdr:row>
      <xdr:rowOff>171451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E1BF6C-7731-488A-A57C-D4D1A3215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8</xdr:row>
      <xdr:rowOff>66674</xdr:rowOff>
    </xdr:from>
    <xdr:to>
      <xdr:col>9</xdr:col>
      <xdr:colOff>288552</xdr:colOff>
      <xdr:row>24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3CB995-2B62-48EF-9FBD-88991295B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93571</xdr:colOff>
      <xdr:row>9</xdr:row>
      <xdr:rowOff>0</xdr:rowOff>
    </xdr:from>
    <xdr:to>
      <xdr:col>11</xdr:col>
      <xdr:colOff>87967</xdr:colOff>
      <xdr:row>21</xdr:row>
      <xdr:rowOff>184149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CA6765-7155-48AD-8B71-D6B942D7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</xdr:row>
      <xdr:rowOff>3174</xdr:rowOff>
    </xdr:from>
    <xdr:to>
      <xdr:col>4</xdr:col>
      <xdr:colOff>108137</xdr:colOff>
      <xdr:row>21</xdr:row>
      <xdr:rowOff>184149</xdr:rowOff>
    </xdr:to>
    <xdr:graphicFrame macro="">
      <xdr:nvGraphicFramePr>
        <xdr:cNvPr id="3" name="Dep_rate">
          <a:extLst>
            <a:ext uri="{FF2B5EF4-FFF2-40B4-BE49-F238E27FC236}">
              <a16:creationId xmlns:a16="http://schemas.microsoft.com/office/drawing/2014/main" id="{8F709EC0-4773-4ADA-9979-26E459AF1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Global%20Macroeconomic%20Environment/Exchange%20Rates%20per%20US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11%20Economic%20Performance/Economic%20Reports/Annual/AER%202023/New%20Money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verseas%20Trades\Imports%20by%20BEC\2008%20Cayman%20Imports%20by%20BE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nversion"/>
      <sheetName val="ER per USD"/>
    </sheetNames>
    <sheetDataSet>
      <sheetData sheetId="0"/>
      <sheetData sheetId="1">
        <row r="10">
          <cell r="G10">
            <v>0.84530851901944204</v>
          </cell>
          <cell r="H10">
            <v>0.72653296861377503</v>
          </cell>
          <cell r="I10">
            <v>1.2533000000000001</v>
          </cell>
        </row>
        <row r="11">
          <cell r="G11">
            <v>0.94930698500094934</v>
          </cell>
          <cell r="H11">
            <v>0.8083420725891195</v>
          </cell>
          <cell r="I11">
            <v>1.3013999999999999</v>
          </cell>
        </row>
        <row r="12">
          <cell r="G12">
            <v>0.92447072016270671</v>
          </cell>
          <cell r="H12">
            <v>0.80385850321543406</v>
          </cell>
          <cell r="I12">
            <v>1.3493999999999999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(US$ loans &amp; interest)"/>
      <sheetName val="Data(US$ MS)"/>
      <sheetName val="CI$ MS"/>
      <sheetName val="CI$ Loans &amp; Interest"/>
      <sheetName val="Loans report"/>
      <sheetName val="MS report"/>
      <sheetName val="Charts"/>
      <sheetName val="Sheet1"/>
    </sheetNames>
    <sheetDataSet>
      <sheetData sheetId="0"/>
      <sheetData sheetId="1"/>
      <sheetData sheetId="2"/>
      <sheetData sheetId="3"/>
      <sheetData sheetId="4">
        <row r="1">
          <cell r="K1" t="str">
            <v/>
          </cell>
          <cell r="L1">
            <v>2021</v>
          </cell>
          <cell r="M1" t="str">
            <v/>
          </cell>
          <cell r="N1" t="str">
            <v/>
          </cell>
          <cell r="O1">
            <v>2021</v>
          </cell>
          <cell r="P1">
            <v>2022</v>
          </cell>
          <cell r="Q1" t="str">
            <v/>
          </cell>
          <cell r="R1" t="str">
            <v/>
          </cell>
          <cell r="S1" t="str">
            <v/>
          </cell>
          <cell r="T1">
            <v>2023</v>
          </cell>
          <cell r="U1" t="str">
            <v/>
          </cell>
          <cell r="V1" t="str">
            <v/>
          </cell>
          <cell r="W1" t="str">
            <v/>
          </cell>
        </row>
        <row r="2">
          <cell r="K2" t="str">
            <v>QTR 4</v>
          </cell>
          <cell r="L2" t="str">
            <v>QTR 1</v>
          </cell>
          <cell r="M2" t="str">
            <v>QTR 2</v>
          </cell>
          <cell r="N2" t="str">
            <v>QTR 3</v>
          </cell>
          <cell r="O2" t="str">
            <v>QTR 4</v>
          </cell>
          <cell r="P2" t="str">
            <v>QTR 1</v>
          </cell>
          <cell r="Q2" t="str">
            <v>QTR 2</v>
          </cell>
          <cell r="R2" t="str">
            <v>QTR 3</v>
          </cell>
          <cell r="S2" t="str">
            <v>QTR 4</v>
          </cell>
          <cell r="T2" t="str">
            <v>QTR 1</v>
          </cell>
          <cell r="U2" t="str">
            <v>QTR 2</v>
          </cell>
          <cell r="V2" t="str">
            <v>QTR 3</v>
          </cell>
          <cell r="W2" t="str">
            <v>QTR 4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/>
      <sheetData sheetId="1"/>
      <sheetData sheetId="2"/>
      <sheetData sheetId="3">
        <row r="5">
          <cell r="A5" t="str">
            <v>001.11</v>
          </cell>
        </row>
      </sheetData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>
        <row r="2">
          <cell r="F2" t="str">
            <v>00111</v>
          </cell>
        </row>
      </sheetData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forbes.com/advisor/investing/fed-funds-rate-history/" TargetMode="External"/><Relationship Id="rId1" Type="http://schemas.openxmlformats.org/officeDocument/2006/relationships/hyperlink" Target="https://www.bankofengland.co.uk/boeapps/database/Bank-Rate.asp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328E7-463B-4548-84E8-F2D524895E46}">
  <dimension ref="A1:H17"/>
  <sheetViews>
    <sheetView workbookViewId="0">
      <selection activeCell="D19" sqref="D19"/>
    </sheetView>
  </sheetViews>
  <sheetFormatPr defaultRowHeight="15" x14ac:dyDescent="0.25"/>
  <cols>
    <col min="1" max="1" width="3.42578125" customWidth="1"/>
    <col min="2" max="2" width="45.42578125" customWidth="1"/>
    <col min="5" max="5" width="10.28515625" bestFit="1" customWidth="1"/>
    <col min="6" max="6" width="9.5703125" customWidth="1"/>
  </cols>
  <sheetData>
    <row r="1" spans="1:8" x14ac:dyDescent="0.25">
      <c r="A1" s="19"/>
      <c r="B1" s="20" t="s">
        <v>17</v>
      </c>
      <c r="C1" s="19"/>
      <c r="D1" s="19"/>
      <c r="E1" s="19"/>
      <c r="F1" s="19"/>
      <c r="G1" s="19"/>
      <c r="H1" s="19"/>
    </row>
    <row r="2" spans="1:8" ht="16.5" x14ac:dyDescent="0.3">
      <c r="A2" s="19"/>
      <c r="B2" s="16"/>
      <c r="C2" s="17">
        <v>44531</v>
      </c>
      <c r="D2" s="17">
        <v>44896</v>
      </c>
      <c r="E2" s="17">
        <v>45261</v>
      </c>
      <c r="F2" s="18">
        <v>45627</v>
      </c>
      <c r="G2" s="19"/>
      <c r="H2" s="19"/>
    </row>
    <row r="3" spans="1:8" ht="16.5" x14ac:dyDescent="0.3">
      <c r="A3" s="19"/>
      <c r="B3" s="1"/>
      <c r="C3" s="753" t="s">
        <v>0</v>
      </c>
      <c r="D3" s="753"/>
      <c r="E3" s="753"/>
      <c r="F3" s="754"/>
      <c r="G3" s="19"/>
      <c r="H3" s="19"/>
    </row>
    <row r="4" spans="1:8" ht="16.5" x14ac:dyDescent="0.3">
      <c r="A4" s="19"/>
      <c r="B4" s="2" t="s">
        <v>1</v>
      </c>
      <c r="C4" s="3">
        <v>6.6050000000000004</v>
      </c>
      <c r="D4" s="3">
        <v>3.645</v>
      </c>
      <c r="E4" s="3">
        <v>3.4929999999999999</v>
      </c>
      <c r="F4" s="4">
        <v>3.2919999999999998</v>
      </c>
      <c r="G4" s="19"/>
      <c r="H4" s="19"/>
    </row>
    <row r="5" spans="1:8" ht="16.5" x14ac:dyDescent="0.3">
      <c r="A5" s="19"/>
      <c r="B5" s="5" t="s">
        <v>2</v>
      </c>
      <c r="C5" s="3">
        <v>5.99</v>
      </c>
      <c r="D5" s="3">
        <v>2.9460000000000002</v>
      </c>
      <c r="E5" s="3">
        <v>1.738</v>
      </c>
      <c r="F5" s="4">
        <v>1.798</v>
      </c>
      <c r="G5" s="19"/>
      <c r="H5" s="19"/>
    </row>
    <row r="6" spans="1:8" ht="16.5" x14ac:dyDescent="0.3">
      <c r="A6" s="19"/>
      <c r="B6" s="6" t="s">
        <v>3</v>
      </c>
      <c r="C6" s="3">
        <v>6.0549999999999997</v>
      </c>
      <c r="D6" s="3">
        <v>2.512</v>
      </c>
      <c r="E6" s="3">
        <v>2.887</v>
      </c>
      <c r="F6" s="4">
        <v>2.7959999999999998</v>
      </c>
      <c r="G6" s="19"/>
      <c r="H6" s="19"/>
    </row>
    <row r="7" spans="1:8" ht="16.5" x14ac:dyDescent="0.3">
      <c r="A7" s="19"/>
      <c r="B7" s="6" t="s">
        <v>4</v>
      </c>
      <c r="C7" s="3">
        <v>8.5760000000000005</v>
      </c>
      <c r="D7" s="3">
        <v>4.8390000000000004</v>
      </c>
      <c r="E7" s="3">
        <v>0.39700000000000002</v>
      </c>
      <c r="F7" s="4">
        <v>1.101</v>
      </c>
      <c r="G7" s="19"/>
      <c r="H7" s="19"/>
    </row>
    <row r="8" spans="1:8" ht="16.5" x14ac:dyDescent="0.3">
      <c r="A8" s="19"/>
      <c r="B8" s="6" t="s">
        <v>5</v>
      </c>
      <c r="C8" s="3">
        <v>5.9509999999999996</v>
      </c>
      <c r="D8" s="3">
        <v>4.1890000000000001</v>
      </c>
      <c r="E8" s="3">
        <v>1.5289999999999999</v>
      </c>
      <c r="F8" s="4">
        <v>1.528</v>
      </c>
      <c r="G8" s="19"/>
      <c r="H8" s="19"/>
    </row>
    <row r="9" spans="1:8" ht="16.5" x14ac:dyDescent="0.3">
      <c r="A9" s="19"/>
      <c r="B9" s="6" t="s">
        <v>6</v>
      </c>
      <c r="C9" s="3">
        <v>6.33</v>
      </c>
      <c r="D9" s="3">
        <v>3.5329999999999999</v>
      </c>
      <c r="E9" s="3">
        <v>0.40100000000000002</v>
      </c>
      <c r="F9" s="4">
        <v>0.85499999999999998</v>
      </c>
      <c r="G9" s="19"/>
      <c r="H9" s="19"/>
    </row>
    <row r="10" spans="1:8" ht="15.75" customHeight="1" x14ac:dyDescent="0.3">
      <c r="A10" s="19"/>
      <c r="B10" s="7" t="s">
        <v>7</v>
      </c>
      <c r="C10" s="8">
        <v>7.0380000000000003</v>
      </c>
      <c r="D10" s="8">
        <v>4.1340000000000003</v>
      </c>
      <c r="E10" s="8">
        <v>4.6849999999999996</v>
      </c>
      <c r="F10" s="9">
        <v>4.2839999999999998</v>
      </c>
      <c r="G10" s="19"/>
      <c r="H10" s="19"/>
    </row>
    <row r="11" spans="1:8" x14ac:dyDescent="0.25">
      <c r="A11" s="19"/>
      <c r="B11" t="s">
        <v>461</v>
      </c>
      <c r="G11" s="19"/>
      <c r="H11" s="19"/>
    </row>
    <row r="12" spans="1:8" x14ac:dyDescent="0.25">
      <c r="A12" s="19"/>
      <c r="G12" s="19"/>
      <c r="H12" s="19"/>
    </row>
    <row r="13" spans="1:8" x14ac:dyDescent="0.25">
      <c r="G13" s="19"/>
      <c r="H13" s="19"/>
    </row>
    <row r="14" spans="1:8" x14ac:dyDescent="0.25">
      <c r="G14" s="19"/>
      <c r="H14" s="19"/>
    </row>
    <row r="15" spans="1:8" x14ac:dyDescent="0.25">
      <c r="G15" s="19"/>
      <c r="H15" s="19"/>
    </row>
    <row r="16" spans="1:8" x14ac:dyDescent="0.25">
      <c r="G16" s="19"/>
      <c r="H16" s="19"/>
    </row>
    <row r="17" spans="7:8" x14ac:dyDescent="0.25">
      <c r="G17" s="19"/>
      <c r="H17" s="19"/>
    </row>
  </sheetData>
  <mergeCells count="1">
    <mergeCell ref="C3:F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CBB40-227D-42DF-9983-34DB7556EBE7}">
  <sheetPr codeName="Sheet9"/>
  <dimension ref="A1:J67"/>
  <sheetViews>
    <sheetView zoomScaleNormal="100" workbookViewId="0">
      <selection activeCell="G9" sqref="G9"/>
    </sheetView>
  </sheetViews>
  <sheetFormatPr defaultRowHeight="12.75" x14ac:dyDescent="0.2"/>
  <cols>
    <col min="1" max="1" width="3.7109375" style="27" customWidth="1"/>
    <col min="2" max="2" width="22.42578125" style="27" customWidth="1"/>
    <col min="3" max="3" width="10.28515625" style="27" customWidth="1"/>
    <col min="4" max="4" width="10" style="27" customWidth="1"/>
    <col min="5" max="5" width="9.5703125" style="27" customWidth="1"/>
    <col min="6" max="16384" width="9.140625" style="27"/>
  </cols>
  <sheetData>
    <row r="1" spans="1:10" ht="14.25" customHeight="1" thickBot="1" x14ac:dyDescent="0.25">
      <c r="A1" s="65"/>
      <c r="B1" s="66" t="s">
        <v>63</v>
      </c>
      <c r="C1" s="65"/>
      <c r="D1" s="65"/>
      <c r="E1" s="65"/>
      <c r="F1" s="65"/>
      <c r="G1" s="65"/>
      <c r="H1" s="65"/>
      <c r="I1" s="65"/>
      <c r="J1" s="65"/>
    </row>
    <row r="2" spans="1:10" ht="14.25" customHeight="1" thickBot="1" x14ac:dyDescent="0.3">
      <c r="A2" s="65"/>
      <c r="B2" s="62"/>
      <c r="C2" s="762" t="s">
        <v>38</v>
      </c>
      <c r="D2" s="763"/>
      <c r="E2" s="65"/>
      <c r="F2" s="65"/>
      <c r="G2" s="65"/>
      <c r="H2" s="65"/>
      <c r="I2" s="65"/>
      <c r="J2" s="65"/>
    </row>
    <row r="3" spans="1:10" ht="28.5" customHeight="1" thickBot="1" x14ac:dyDescent="0.3">
      <c r="A3" s="65"/>
      <c r="B3" s="63" t="s">
        <v>39</v>
      </c>
      <c r="C3" s="64">
        <v>2023</v>
      </c>
      <c r="D3" s="64">
        <v>2024</v>
      </c>
      <c r="E3" s="65"/>
      <c r="F3" s="65"/>
      <c r="G3" s="65"/>
      <c r="H3" s="65"/>
      <c r="I3" s="65"/>
      <c r="J3" s="65"/>
    </row>
    <row r="4" spans="1:10" ht="30" customHeight="1" x14ac:dyDescent="0.25">
      <c r="A4" s="65"/>
      <c r="B4" s="50" t="s">
        <v>40</v>
      </c>
      <c r="C4" s="51">
        <v>5.6768256363147742</v>
      </c>
      <c r="D4" s="52">
        <v>2.1481382419100044</v>
      </c>
      <c r="E4" s="65"/>
      <c r="F4" s="65"/>
      <c r="G4" s="65"/>
      <c r="H4" s="65"/>
      <c r="I4" s="65"/>
      <c r="J4" s="65"/>
    </row>
    <row r="5" spans="1:10" ht="13.5" x14ac:dyDescent="0.25">
      <c r="A5" s="65"/>
      <c r="B5" s="53" t="s">
        <v>41</v>
      </c>
      <c r="C5" s="51">
        <v>3.7213083677543892</v>
      </c>
      <c r="D5" s="52">
        <v>-3.4994846496843479E-2</v>
      </c>
      <c r="E5" s="65"/>
      <c r="F5" s="65"/>
      <c r="G5" s="65"/>
      <c r="H5" s="65"/>
      <c r="I5" s="65"/>
      <c r="J5" s="65"/>
    </row>
    <row r="6" spans="1:10" ht="13.5" x14ac:dyDescent="0.25">
      <c r="A6" s="65"/>
      <c r="B6" s="53" t="s">
        <v>42</v>
      </c>
      <c r="C6" s="51">
        <v>3.7581421687876002</v>
      </c>
      <c r="D6" s="52">
        <v>0.50061971798227489</v>
      </c>
      <c r="E6" s="65"/>
      <c r="F6" s="65"/>
      <c r="G6" s="65"/>
      <c r="H6" s="65"/>
      <c r="I6" s="65"/>
      <c r="J6" s="65"/>
    </row>
    <row r="7" spans="1:10" ht="13.5" x14ac:dyDescent="0.25">
      <c r="A7" s="65"/>
      <c r="B7" s="53" t="s">
        <v>43</v>
      </c>
      <c r="C7" s="51">
        <v>4.5743030464419689</v>
      </c>
      <c r="D7" s="52">
        <v>2.6789267642395913</v>
      </c>
      <c r="E7" s="65"/>
      <c r="F7" s="65"/>
      <c r="G7" s="65"/>
      <c r="H7" s="65"/>
      <c r="I7" s="65"/>
      <c r="J7" s="65"/>
    </row>
    <row r="8" spans="1:10" ht="13.5" x14ac:dyDescent="0.25">
      <c r="A8" s="65"/>
      <c r="B8" s="53" t="s">
        <v>44</v>
      </c>
      <c r="C8" s="51">
        <v>10.370135667460616</v>
      </c>
      <c r="D8" s="52">
        <v>0.77706044236438743</v>
      </c>
      <c r="E8" s="65"/>
      <c r="F8" s="65"/>
      <c r="G8" s="65"/>
      <c r="H8" s="65"/>
      <c r="I8" s="65"/>
      <c r="J8" s="65"/>
    </row>
    <row r="9" spans="1:10" ht="13.5" x14ac:dyDescent="0.25">
      <c r="A9" s="65"/>
      <c r="B9" s="53" t="s">
        <v>45</v>
      </c>
      <c r="C9" s="51">
        <v>1.4527364494762764</v>
      </c>
      <c r="D9" s="52">
        <v>3.2147542111702734</v>
      </c>
      <c r="E9" s="65"/>
      <c r="F9" s="65"/>
      <c r="G9" s="65"/>
      <c r="H9" s="65"/>
      <c r="I9" s="65"/>
      <c r="J9" s="65"/>
    </row>
    <row r="10" spans="1:10" ht="13.5" x14ac:dyDescent="0.25">
      <c r="A10" s="65"/>
      <c r="B10" s="53" t="s">
        <v>46</v>
      </c>
      <c r="C10" s="51">
        <v>2.5590907772780014</v>
      </c>
      <c r="D10" s="52">
        <v>1.2960161279069524</v>
      </c>
      <c r="E10" s="65"/>
      <c r="F10" s="65"/>
      <c r="G10" s="65"/>
      <c r="H10" s="65"/>
      <c r="I10" s="65"/>
      <c r="J10" s="65"/>
    </row>
    <row r="11" spans="1:10" ht="13.5" x14ac:dyDescent="0.25">
      <c r="A11" s="65"/>
      <c r="B11" s="53" t="s">
        <v>47</v>
      </c>
      <c r="C11" s="51">
        <v>-0.98728174688108084</v>
      </c>
      <c r="D11" s="52">
        <v>9.7521535547914908</v>
      </c>
      <c r="E11" s="65"/>
      <c r="F11" s="65"/>
      <c r="G11" s="65"/>
      <c r="H11" s="65"/>
      <c r="I11" s="65"/>
      <c r="J11" s="65"/>
    </row>
    <row r="12" spans="1:10" ht="13.5" x14ac:dyDescent="0.25">
      <c r="A12" s="65"/>
      <c r="B12" s="53" t="s">
        <v>48</v>
      </c>
      <c r="C12" s="51">
        <v>2.9561712147811079</v>
      </c>
      <c r="D12" s="52">
        <v>1.0777753436589563</v>
      </c>
      <c r="E12" s="65"/>
      <c r="F12" s="65"/>
      <c r="G12" s="65"/>
      <c r="H12" s="65"/>
      <c r="I12" s="65"/>
      <c r="J12" s="65"/>
    </row>
    <row r="13" spans="1:10" ht="13.5" x14ac:dyDescent="0.25">
      <c r="A13" s="65"/>
      <c r="B13" s="53" t="s">
        <v>49</v>
      </c>
      <c r="C13" s="51">
        <v>2.5678225550262823</v>
      </c>
      <c r="D13" s="52">
        <v>10.411848007866169</v>
      </c>
      <c r="E13" s="65"/>
      <c r="F13" s="65"/>
      <c r="G13" s="65"/>
      <c r="H13" s="65"/>
      <c r="I13" s="65"/>
      <c r="J13" s="65"/>
    </row>
    <row r="14" spans="1:10" ht="13.5" x14ac:dyDescent="0.25">
      <c r="A14" s="65"/>
      <c r="B14" s="53" t="s">
        <v>50</v>
      </c>
      <c r="C14" s="51">
        <v>3.6847538942701874</v>
      </c>
      <c r="D14" s="52">
        <v>1.839877385217477</v>
      </c>
      <c r="E14" s="65"/>
      <c r="F14" s="65"/>
      <c r="G14" s="65"/>
      <c r="H14" s="65"/>
      <c r="I14" s="65"/>
      <c r="J14" s="65"/>
    </row>
    <row r="15" spans="1:10" ht="15" customHeight="1" x14ac:dyDescent="0.25">
      <c r="A15" s="65"/>
      <c r="B15" s="53" t="s">
        <v>51</v>
      </c>
      <c r="C15" s="51">
        <v>2.493425275279364</v>
      </c>
      <c r="D15" s="52">
        <v>2.1134205429971047</v>
      </c>
      <c r="E15" s="65"/>
      <c r="F15" s="65"/>
      <c r="G15" s="65"/>
      <c r="H15" s="65"/>
      <c r="I15" s="65"/>
      <c r="J15" s="65"/>
    </row>
    <row r="16" spans="1:10" ht="14.25" thickBot="1" x14ac:dyDescent="0.3">
      <c r="A16" s="65"/>
      <c r="B16" s="54" t="s">
        <v>52</v>
      </c>
      <c r="C16" s="55">
        <v>3.8178740786241576</v>
      </c>
      <c r="D16" s="56">
        <v>2.5565106271038189</v>
      </c>
      <c r="E16" s="65"/>
      <c r="F16" s="65"/>
      <c r="G16" s="65"/>
      <c r="H16" s="65"/>
      <c r="I16" s="65"/>
      <c r="J16" s="65"/>
    </row>
    <row r="17" spans="1:10" ht="13.5" x14ac:dyDescent="0.25">
      <c r="A17" s="65"/>
      <c r="B17" s="57" t="s">
        <v>53</v>
      </c>
      <c r="C17" s="57"/>
      <c r="D17" s="57"/>
      <c r="E17" s="65"/>
      <c r="F17" s="65"/>
      <c r="G17" s="65"/>
      <c r="H17" s="65"/>
      <c r="I17" s="65"/>
      <c r="J17" s="65"/>
    </row>
    <row r="18" spans="1:10" x14ac:dyDescent="0.2">
      <c r="A18" s="65"/>
      <c r="B18" s="65"/>
      <c r="C18" s="65"/>
      <c r="D18" s="65"/>
      <c r="E18" s="65"/>
      <c r="F18" s="65"/>
      <c r="G18" s="65"/>
      <c r="H18" s="65"/>
      <c r="I18" s="65"/>
      <c r="J18" s="65"/>
    </row>
    <row r="19" spans="1:10" x14ac:dyDescent="0.2">
      <c r="A19" s="65"/>
      <c r="B19" s="65"/>
      <c r="C19" s="65"/>
      <c r="D19" s="65"/>
      <c r="E19" s="65"/>
      <c r="F19" s="65"/>
      <c r="G19" s="65"/>
      <c r="H19" s="65"/>
      <c r="I19" s="65"/>
      <c r="J19" s="65"/>
    </row>
    <row r="20" spans="1:10" x14ac:dyDescent="0.2">
      <c r="A20" s="65"/>
      <c r="B20" s="65"/>
      <c r="C20" s="65"/>
      <c r="D20" s="65"/>
      <c r="E20" s="65"/>
      <c r="F20" s="65"/>
      <c r="G20" s="65"/>
      <c r="H20" s="65"/>
      <c r="I20" s="65"/>
      <c r="J20" s="65"/>
    </row>
    <row r="21" spans="1:10" x14ac:dyDescent="0.2">
      <c r="A21" s="65"/>
      <c r="B21" s="65"/>
      <c r="C21" s="65"/>
      <c r="D21" s="65"/>
      <c r="E21" s="65"/>
      <c r="F21" s="65"/>
      <c r="G21" s="65"/>
      <c r="H21" s="65"/>
      <c r="I21" s="65"/>
      <c r="J21" s="65"/>
    </row>
    <row r="22" spans="1:10" x14ac:dyDescent="0.2">
      <c r="A22" s="65"/>
      <c r="B22" s="65"/>
      <c r="C22" s="65"/>
      <c r="D22" s="65"/>
      <c r="E22" s="65"/>
      <c r="F22" s="65"/>
      <c r="G22" s="65"/>
      <c r="H22" s="65"/>
      <c r="I22" s="65"/>
      <c r="J22" s="65"/>
    </row>
    <row r="23" spans="1:10" x14ac:dyDescent="0.2">
      <c r="A23" s="65"/>
      <c r="B23" s="65"/>
      <c r="C23" s="65"/>
      <c r="D23" s="65"/>
      <c r="E23" s="65"/>
      <c r="F23" s="65"/>
      <c r="G23" s="65"/>
      <c r="H23" s="65"/>
      <c r="I23" s="65"/>
      <c r="J23" s="65"/>
    </row>
    <row r="24" spans="1:10" x14ac:dyDescent="0.2">
      <c r="A24" s="65"/>
      <c r="B24" s="65"/>
      <c r="C24" s="65"/>
      <c r="D24" s="65"/>
      <c r="E24" s="65"/>
      <c r="F24" s="65"/>
      <c r="G24" s="65"/>
      <c r="H24" s="65"/>
      <c r="I24" s="65"/>
      <c r="J24" s="65"/>
    </row>
    <row r="25" spans="1:10" x14ac:dyDescent="0.2">
      <c r="A25" s="65"/>
      <c r="B25" s="65"/>
      <c r="C25" s="65"/>
      <c r="D25" s="65"/>
      <c r="E25" s="65"/>
      <c r="F25" s="65"/>
      <c r="G25" s="65"/>
      <c r="H25" s="65"/>
      <c r="I25" s="65"/>
      <c r="J25" s="65"/>
    </row>
    <row r="26" spans="1:10" x14ac:dyDescent="0.2">
      <c r="A26" s="65"/>
      <c r="B26" s="65"/>
      <c r="C26" s="65"/>
      <c r="D26" s="65"/>
      <c r="E26" s="65"/>
      <c r="F26" s="65"/>
      <c r="G26" s="65"/>
      <c r="H26" s="65"/>
      <c r="I26" s="65"/>
      <c r="J26" s="65"/>
    </row>
    <row r="27" spans="1:10" x14ac:dyDescent="0.2">
      <c r="A27" s="65"/>
      <c r="B27" s="65"/>
      <c r="C27" s="65"/>
      <c r="D27" s="65"/>
      <c r="E27" s="65"/>
      <c r="F27" s="65"/>
      <c r="G27" s="65"/>
      <c r="H27" s="65"/>
      <c r="I27" s="65"/>
      <c r="J27" s="65"/>
    </row>
    <row r="28" spans="1:10" x14ac:dyDescent="0.2">
      <c r="A28" s="65"/>
      <c r="B28" s="65"/>
      <c r="C28" s="65"/>
      <c r="D28" s="65"/>
      <c r="E28" s="65"/>
      <c r="F28" s="65"/>
      <c r="G28" s="65"/>
      <c r="H28" s="65"/>
      <c r="I28" s="65"/>
      <c r="J28" s="65"/>
    </row>
    <row r="29" spans="1:10" x14ac:dyDescent="0.2">
      <c r="A29" s="65"/>
      <c r="B29" s="65"/>
      <c r="C29" s="65"/>
      <c r="D29" s="65"/>
      <c r="E29" s="65"/>
      <c r="F29" s="65"/>
      <c r="G29" s="65"/>
      <c r="H29" s="65"/>
      <c r="I29" s="65"/>
      <c r="J29" s="65"/>
    </row>
    <row r="30" spans="1:10" x14ac:dyDescent="0.2">
      <c r="A30" s="65"/>
      <c r="B30" s="65"/>
      <c r="C30" s="65"/>
      <c r="D30" s="65"/>
      <c r="E30" s="65"/>
      <c r="F30" s="65"/>
      <c r="G30" s="65"/>
      <c r="H30" s="65"/>
      <c r="I30" s="65"/>
      <c r="J30" s="65"/>
    </row>
    <row r="31" spans="1:10" x14ac:dyDescent="0.2">
      <c r="A31" s="65"/>
      <c r="B31" s="65"/>
      <c r="C31" s="65"/>
      <c r="D31" s="65"/>
      <c r="E31" s="65"/>
      <c r="F31" s="65"/>
      <c r="G31" s="65"/>
      <c r="H31" s="65"/>
      <c r="I31" s="65"/>
      <c r="J31" s="65"/>
    </row>
    <row r="32" spans="1:10" x14ac:dyDescent="0.2">
      <c r="A32" s="65"/>
      <c r="B32" s="65"/>
      <c r="C32" s="65"/>
      <c r="D32" s="65"/>
      <c r="E32" s="65"/>
      <c r="F32" s="65"/>
      <c r="G32" s="65"/>
      <c r="H32" s="65"/>
      <c r="I32" s="65"/>
      <c r="J32" s="65"/>
    </row>
    <row r="33" spans="1:10" x14ac:dyDescent="0.2">
      <c r="A33" s="65"/>
      <c r="B33" s="65"/>
      <c r="C33" s="65"/>
      <c r="D33" s="65"/>
      <c r="E33" s="65"/>
      <c r="F33" s="65"/>
      <c r="G33" s="65"/>
      <c r="H33" s="65"/>
      <c r="I33" s="65"/>
      <c r="J33" s="65"/>
    </row>
    <row r="34" spans="1:10" x14ac:dyDescent="0.2">
      <c r="A34" s="65"/>
      <c r="B34" s="65"/>
      <c r="C34" s="65"/>
      <c r="D34" s="65"/>
      <c r="E34" s="65"/>
      <c r="F34" s="65"/>
      <c r="G34" s="65"/>
      <c r="H34" s="65"/>
      <c r="I34" s="65"/>
      <c r="J34" s="65"/>
    </row>
    <row r="35" spans="1:10" x14ac:dyDescent="0.2">
      <c r="A35" s="65"/>
      <c r="B35" s="65"/>
      <c r="C35" s="65"/>
      <c r="D35" s="65"/>
      <c r="E35" s="65"/>
      <c r="F35" s="65"/>
      <c r="G35" s="65"/>
      <c r="H35" s="65"/>
      <c r="I35" s="65"/>
      <c r="J35" s="65"/>
    </row>
    <row r="36" spans="1:10" x14ac:dyDescent="0.2">
      <c r="A36" s="65"/>
      <c r="B36" s="65"/>
      <c r="C36" s="65"/>
      <c r="D36" s="65"/>
      <c r="E36" s="65"/>
      <c r="F36" s="65"/>
      <c r="G36" s="65"/>
    </row>
    <row r="37" spans="1:10" x14ac:dyDescent="0.2">
      <c r="A37" s="65"/>
      <c r="B37" s="65"/>
      <c r="C37" s="65"/>
      <c r="D37" s="65"/>
      <c r="E37" s="65"/>
      <c r="F37" s="65"/>
      <c r="G37" s="65"/>
    </row>
    <row r="38" spans="1:10" x14ac:dyDescent="0.2">
      <c r="A38" s="65"/>
      <c r="B38" s="65"/>
      <c r="C38" s="65"/>
      <c r="D38" s="65"/>
      <c r="E38" s="65"/>
      <c r="F38" s="65"/>
      <c r="G38" s="65"/>
    </row>
    <row r="39" spans="1:10" x14ac:dyDescent="0.2">
      <c r="A39" s="65"/>
      <c r="B39" s="65"/>
      <c r="C39" s="65"/>
      <c r="D39" s="65"/>
      <c r="E39" s="65"/>
      <c r="F39" s="65"/>
      <c r="G39" s="65"/>
    </row>
    <row r="40" spans="1:10" x14ac:dyDescent="0.2">
      <c r="A40" s="65"/>
      <c r="B40" s="65"/>
      <c r="C40" s="65"/>
      <c r="D40" s="65"/>
      <c r="E40" s="65"/>
      <c r="F40" s="65"/>
      <c r="G40" s="65"/>
    </row>
    <row r="41" spans="1:10" x14ac:dyDescent="0.2">
      <c r="A41" s="65"/>
      <c r="B41" s="65"/>
      <c r="C41" s="65"/>
      <c r="D41" s="65"/>
      <c r="E41" s="65"/>
      <c r="F41" s="65"/>
      <c r="G41" s="65"/>
    </row>
    <row r="42" spans="1:10" x14ac:dyDescent="0.2">
      <c r="A42" s="65"/>
      <c r="B42" s="65"/>
      <c r="C42" s="65"/>
      <c r="D42" s="65"/>
      <c r="E42" s="65"/>
      <c r="F42" s="65"/>
      <c r="G42" s="65"/>
    </row>
    <row r="43" spans="1:10" x14ac:dyDescent="0.2">
      <c r="A43" s="65"/>
      <c r="B43" s="65"/>
      <c r="C43" s="65"/>
      <c r="D43" s="65"/>
      <c r="E43" s="65"/>
      <c r="F43" s="65"/>
      <c r="G43" s="65"/>
    </row>
    <row r="44" spans="1:10" x14ac:dyDescent="0.2">
      <c r="A44" s="65"/>
      <c r="B44" s="65"/>
      <c r="C44" s="65"/>
      <c r="D44" s="65"/>
      <c r="E44" s="65"/>
      <c r="F44" s="65"/>
      <c r="G44" s="65"/>
    </row>
    <row r="45" spans="1:10" x14ac:dyDescent="0.2">
      <c r="A45" s="65"/>
      <c r="B45" s="65"/>
      <c r="C45" s="65"/>
      <c r="D45" s="65"/>
      <c r="E45" s="65"/>
      <c r="F45" s="65"/>
      <c r="G45" s="65"/>
    </row>
    <row r="46" spans="1:10" x14ac:dyDescent="0.2">
      <c r="A46" s="65"/>
    </row>
    <row r="47" spans="1:10" x14ac:dyDescent="0.2">
      <c r="A47" s="65"/>
    </row>
    <row r="48" spans="1:10" x14ac:dyDescent="0.2">
      <c r="A48" s="65"/>
    </row>
    <row r="49" spans="1:1" x14ac:dyDescent="0.2">
      <c r="A49" s="65"/>
    </row>
    <row r="50" spans="1:1" x14ac:dyDescent="0.2">
      <c r="A50" s="65"/>
    </row>
    <row r="51" spans="1:1" x14ac:dyDescent="0.2">
      <c r="A51" s="65"/>
    </row>
    <row r="52" spans="1:1" x14ac:dyDescent="0.2">
      <c r="A52" s="65"/>
    </row>
    <row r="53" spans="1:1" x14ac:dyDescent="0.2">
      <c r="A53" s="65"/>
    </row>
    <row r="54" spans="1:1" x14ac:dyDescent="0.2">
      <c r="A54" s="65"/>
    </row>
    <row r="55" spans="1:1" x14ac:dyDescent="0.2">
      <c r="A55" s="65"/>
    </row>
    <row r="56" spans="1:1" x14ac:dyDescent="0.2">
      <c r="A56" s="65"/>
    </row>
    <row r="57" spans="1:1" x14ac:dyDescent="0.2">
      <c r="A57" s="65"/>
    </row>
    <row r="58" spans="1:1" x14ac:dyDescent="0.2">
      <c r="A58" s="65"/>
    </row>
    <row r="59" spans="1:1" x14ac:dyDescent="0.2">
      <c r="A59" s="65"/>
    </row>
    <row r="60" spans="1:1" x14ac:dyDescent="0.2">
      <c r="A60" s="65"/>
    </row>
    <row r="61" spans="1:1" x14ac:dyDescent="0.2">
      <c r="A61" s="65"/>
    </row>
    <row r="62" spans="1:1" x14ac:dyDescent="0.2">
      <c r="A62" s="65"/>
    </row>
    <row r="63" spans="1:1" x14ac:dyDescent="0.2">
      <c r="A63" s="65"/>
    </row>
    <row r="64" spans="1:1" x14ac:dyDescent="0.2">
      <c r="A64" s="65"/>
    </row>
    <row r="65" spans="1:1" x14ac:dyDescent="0.2">
      <c r="A65" s="65"/>
    </row>
    <row r="66" spans="1:1" x14ac:dyDescent="0.2">
      <c r="A66" s="65"/>
    </row>
    <row r="67" spans="1:1" x14ac:dyDescent="0.2">
      <c r="A67" s="65"/>
    </row>
  </sheetData>
  <mergeCells count="1">
    <mergeCell ref="C2:D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521F7-8BF9-4296-A9B3-82EC607A0BD0}">
  <sheetPr codeName="Sheet10"/>
  <dimension ref="A1:AA71"/>
  <sheetViews>
    <sheetView zoomScaleNormal="100" workbookViewId="0">
      <selection activeCell="M9" sqref="M9"/>
    </sheetView>
  </sheetViews>
  <sheetFormatPr defaultRowHeight="12.75" x14ac:dyDescent="0.2"/>
  <cols>
    <col min="1" max="1" width="4" style="27" customWidth="1"/>
    <col min="2" max="2" width="9.85546875" style="27" customWidth="1"/>
    <col min="3" max="3" width="10.140625" style="27" customWidth="1"/>
    <col min="4" max="4" width="9.42578125" style="27" customWidth="1"/>
    <col min="5" max="6" width="9.140625" style="27"/>
    <col min="7" max="7" width="9.7109375" style="27" customWidth="1"/>
    <col min="8" max="9" width="9.140625" style="27"/>
    <col min="10" max="10" width="10.42578125" style="27" customWidth="1"/>
    <col min="11" max="16384" width="9.140625" style="27"/>
  </cols>
  <sheetData>
    <row r="1" spans="1:27" ht="15.75" thickBot="1" x14ac:dyDescent="0.3">
      <c r="A1" s="65"/>
      <c r="B1" s="75" t="s">
        <v>71</v>
      </c>
      <c r="C1" s="78"/>
      <c r="D1" s="76"/>
      <c r="E1" s="77"/>
      <c r="F1" s="77"/>
      <c r="G1" s="77"/>
      <c r="H1" s="77"/>
      <c r="I1" s="77"/>
      <c r="J1" s="77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</row>
    <row r="2" spans="1:27" ht="56.25" customHeight="1" thickBot="1" x14ac:dyDescent="0.3">
      <c r="A2" s="65"/>
      <c r="B2" s="769"/>
      <c r="C2" s="770"/>
      <c r="D2" s="58" t="s">
        <v>54</v>
      </c>
      <c r="E2" s="59" t="s">
        <v>55</v>
      </c>
      <c r="F2" s="58" t="s">
        <v>56</v>
      </c>
      <c r="G2" s="59" t="s">
        <v>57</v>
      </c>
      <c r="H2" s="58" t="s">
        <v>58</v>
      </c>
      <c r="I2" s="59" t="s">
        <v>59</v>
      </c>
      <c r="J2" s="58" t="s">
        <v>60</v>
      </c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</row>
    <row r="3" spans="1:27" ht="14.25" customHeight="1" thickBot="1" x14ac:dyDescent="0.3">
      <c r="A3" s="65"/>
      <c r="B3" s="771" t="s">
        <v>61</v>
      </c>
      <c r="C3" s="772"/>
      <c r="D3" s="772"/>
      <c r="E3" s="772"/>
      <c r="F3" s="772"/>
      <c r="G3" s="772"/>
      <c r="H3" s="772"/>
      <c r="I3" s="772"/>
      <c r="J3" s="773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</row>
    <row r="4" spans="1:27" ht="15.75" customHeight="1" thickBot="1" x14ac:dyDescent="0.3">
      <c r="A4" s="65"/>
      <c r="B4" s="766">
        <v>2023</v>
      </c>
      <c r="C4" s="67" t="s">
        <v>64</v>
      </c>
      <c r="D4" s="68">
        <v>6.5651998638557814</v>
      </c>
      <c r="E4" s="68">
        <v>6.1941162264184726</v>
      </c>
      <c r="F4" s="68">
        <v>4.8445611656950121</v>
      </c>
      <c r="G4" s="68">
        <v>5.9807176990350541</v>
      </c>
      <c r="H4" s="68">
        <v>12.251085553922778</v>
      </c>
      <c r="I4" s="68">
        <v>7.6489516239326178</v>
      </c>
      <c r="J4" s="69">
        <v>16.337659304331595</v>
      </c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</row>
    <row r="5" spans="1:27" ht="14.25" thickBot="1" x14ac:dyDescent="0.3">
      <c r="A5" s="65"/>
      <c r="B5" s="767"/>
      <c r="C5" s="67" t="s">
        <v>65</v>
      </c>
      <c r="D5" s="68">
        <v>4.1322135900471579</v>
      </c>
      <c r="E5" s="68">
        <v>3.9288688271406897</v>
      </c>
      <c r="F5" s="68">
        <v>3.9124568637004131</v>
      </c>
      <c r="G5" s="68">
        <v>3.0939839073506334</v>
      </c>
      <c r="H5" s="68">
        <v>7.0053453737290994</v>
      </c>
      <c r="I5" s="68">
        <v>5.9893733081628682</v>
      </c>
      <c r="J5" s="69">
        <v>4.0463949519656524</v>
      </c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</row>
    <row r="6" spans="1:27" ht="14.25" thickBot="1" x14ac:dyDescent="0.3">
      <c r="A6" s="65"/>
      <c r="B6" s="767"/>
      <c r="C6" s="67" t="s">
        <v>66</v>
      </c>
      <c r="D6" s="68">
        <v>1.153008836164247</v>
      </c>
      <c r="E6" s="68">
        <v>0.88819331061877449</v>
      </c>
      <c r="F6" s="68">
        <v>3.0495247795152096</v>
      </c>
      <c r="G6" s="68">
        <v>2.3544128886552045</v>
      </c>
      <c r="H6" s="68">
        <v>4.8892760839286353</v>
      </c>
      <c r="I6" s="68">
        <v>-0.89322241441618644</v>
      </c>
      <c r="J6" s="69">
        <v>-12.592386316103472</v>
      </c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</row>
    <row r="7" spans="1:27" ht="14.25" thickBot="1" x14ac:dyDescent="0.3">
      <c r="A7" s="65"/>
      <c r="B7" s="768"/>
      <c r="C7" s="67" t="s">
        <v>67</v>
      </c>
      <c r="D7" s="68">
        <v>3.5624000412732642</v>
      </c>
      <c r="E7" s="68">
        <v>3.8791545428802294</v>
      </c>
      <c r="F7" s="68">
        <v>4.1244225236219023</v>
      </c>
      <c r="G7" s="68">
        <v>2.2504262697731008</v>
      </c>
      <c r="H7" s="68">
        <v>-0.62850445644070874</v>
      </c>
      <c r="I7" s="68">
        <v>5.8636823815908059</v>
      </c>
      <c r="J7" s="69">
        <v>2.1612723530839446</v>
      </c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</row>
    <row r="8" spans="1:27" ht="15.75" thickBot="1" x14ac:dyDescent="0.35">
      <c r="A8" s="65"/>
      <c r="B8" s="764" t="str">
        <f>CONCATENATE("Annual Average", " ",B4)</f>
        <v>Annual Average 2023</v>
      </c>
      <c r="C8" s="765"/>
      <c r="D8" s="725">
        <v>3.8178740786241576</v>
      </c>
      <c r="E8" s="727">
        <f>AVERAGE(D4:D7)</f>
        <v>3.8532055828351126</v>
      </c>
      <c r="F8" s="726">
        <f t="shared" ref="F8:J8" si="0">AVERAGE(E4:E7)</f>
        <v>3.7225832267645416</v>
      </c>
      <c r="G8" s="726">
        <f t="shared" si="0"/>
        <v>3.9827413331331343</v>
      </c>
      <c r="H8" s="726">
        <f t="shared" si="0"/>
        <v>3.4198851912034982</v>
      </c>
      <c r="I8" s="725">
        <f t="shared" si="0"/>
        <v>5.8793006387849509</v>
      </c>
      <c r="J8" s="724">
        <f t="shared" si="0"/>
        <v>4.6521962248175264</v>
      </c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</row>
    <row r="9" spans="1:27" ht="14.25" thickBot="1" x14ac:dyDescent="0.3">
      <c r="A9" s="65"/>
      <c r="B9" s="766">
        <v>2024</v>
      </c>
      <c r="C9" s="67" t="s">
        <v>64</v>
      </c>
      <c r="D9" s="68">
        <v>1.4795364359107452</v>
      </c>
      <c r="E9" s="68">
        <v>1.5045040103758254</v>
      </c>
      <c r="F9" s="68">
        <v>2.5555916748318737</v>
      </c>
      <c r="G9" s="68">
        <v>0.83336689718788648</v>
      </c>
      <c r="H9" s="68">
        <v>1.1399534857605431</v>
      </c>
      <c r="I9" s="68">
        <v>2.5905396859006373</v>
      </c>
      <c r="J9" s="723">
        <v>-5.7214017972855089</v>
      </c>
      <c r="K9" s="71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</row>
    <row r="10" spans="1:27" ht="14.25" thickBot="1" x14ac:dyDescent="0.3">
      <c r="A10" s="65"/>
      <c r="B10" s="767"/>
      <c r="C10" s="67" t="s">
        <v>65</v>
      </c>
      <c r="D10" s="68">
        <v>1.7423045341319323</v>
      </c>
      <c r="E10" s="68">
        <v>1.7408111533101334</v>
      </c>
      <c r="F10" s="68">
        <v>2.4988406836605748</v>
      </c>
      <c r="G10" s="68">
        <v>0.82303694520535942</v>
      </c>
      <c r="H10" s="68">
        <v>1.7621263687812814</v>
      </c>
      <c r="I10" s="68">
        <v>3.3415936366389474</v>
      </c>
      <c r="J10" s="69">
        <v>-3.6683614963529152</v>
      </c>
      <c r="K10" s="71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</row>
    <row r="11" spans="1:27" ht="14.25" thickBot="1" x14ac:dyDescent="0.3">
      <c r="A11" s="65"/>
      <c r="B11" s="767"/>
      <c r="C11" s="67" t="s">
        <v>66</v>
      </c>
      <c r="D11" s="68">
        <v>4.0842899354029925</v>
      </c>
      <c r="E11" s="68">
        <v>4.2235239581224704</v>
      </c>
      <c r="F11" s="68">
        <v>4.763722603639593</v>
      </c>
      <c r="G11" s="68">
        <v>3.5629010486326536</v>
      </c>
      <c r="H11" s="68">
        <v>2.1951980089738043</v>
      </c>
      <c r="I11" s="68">
        <v>5.001501059238052</v>
      </c>
      <c r="J11" s="69">
        <v>0.25127609097874881</v>
      </c>
      <c r="K11" s="71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</row>
    <row r="12" spans="1:27" ht="14.25" thickBot="1" x14ac:dyDescent="0.3">
      <c r="A12" s="65"/>
      <c r="B12" s="768"/>
      <c r="C12" s="67" t="s">
        <v>67</v>
      </c>
      <c r="D12" s="68">
        <v>2.9167053502620206</v>
      </c>
      <c r="E12" s="68">
        <v>2.8749968712855605</v>
      </c>
      <c r="F12" s="68">
        <v>4.5166147678477273</v>
      </c>
      <c r="G12" s="68">
        <v>4.701713968382478</v>
      </c>
      <c r="H12" s="68">
        <v>3.4935841942248089</v>
      </c>
      <c r="I12" s="68">
        <v>-0.10739889268270986</v>
      </c>
      <c r="J12" s="69">
        <v>-8.8456849719023296</v>
      </c>
      <c r="K12" s="71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</row>
    <row r="13" spans="1:27" ht="15.75" thickBot="1" x14ac:dyDescent="0.35">
      <c r="A13" s="65"/>
      <c r="B13" s="764" t="str">
        <f>CONCATENATE("Annual Average", " ",B9)</f>
        <v>Annual Average 2024</v>
      </c>
      <c r="C13" s="765"/>
      <c r="D13" s="726">
        <v>2.5565106271038189</v>
      </c>
      <c r="E13" s="726">
        <f>AVERAGE(E9:E12)</f>
        <v>2.5859589982734974</v>
      </c>
      <c r="F13" s="725">
        <f t="shared" ref="F13:J13" si="1">AVERAGE(F9:F12)</f>
        <v>3.5836924324949422</v>
      </c>
      <c r="G13" s="727">
        <f t="shared" si="1"/>
        <v>2.4802547148520944</v>
      </c>
      <c r="H13" s="727">
        <f t="shared" si="1"/>
        <v>2.1477155144351094</v>
      </c>
      <c r="I13" s="727">
        <f t="shared" si="1"/>
        <v>2.7065588722737317</v>
      </c>
      <c r="J13" s="724">
        <f t="shared" si="1"/>
        <v>-4.4960430436405012</v>
      </c>
      <c r="K13" s="728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</row>
    <row r="14" spans="1:27" ht="13.5" x14ac:dyDescent="0.25">
      <c r="A14" s="65"/>
      <c r="B14" s="72" t="s">
        <v>62</v>
      </c>
      <c r="C14" s="72"/>
      <c r="D14" s="72"/>
      <c r="E14" s="72"/>
      <c r="F14" s="72"/>
      <c r="G14" s="72"/>
      <c r="H14" s="72"/>
      <c r="I14" s="72"/>
      <c r="J14" s="72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</row>
    <row r="15" spans="1:27" x14ac:dyDescent="0.2">
      <c r="A15" s="65"/>
      <c r="B15" s="65" t="s">
        <v>53</v>
      </c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</row>
    <row r="16" spans="1:27" x14ac:dyDescent="0.2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</row>
    <row r="17" spans="1:27" x14ac:dyDescent="0.2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</row>
    <row r="18" spans="1:27" x14ac:dyDescent="0.2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</row>
    <row r="19" spans="1:27" x14ac:dyDescent="0.2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</row>
    <row r="20" spans="1:27" x14ac:dyDescent="0.2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</row>
    <row r="21" spans="1:27" x14ac:dyDescent="0.2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</row>
    <row r="22" spans="1:27" x14ac:dyDescent="0.2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</row>
    <row r="23" spans="1:27" x14ac:dyDescent="0.2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</row>
    <row r="24" spans="1:27" x14ac:dyDescent="0.2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</row>
    <row r="25" spans="1:27" x14ac:dyDescent="0.2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</row>
    <row r="26" spans="1:27" x14ac:dyDescent="0.2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</row>
    <row r="27" spans="1:27" x14ac:dyDescent="0.2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</row>
    <row r="28" spans="1:27" x14ac:dyDescent="0.2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</row>
    <row r="29" spans="1:27" x14ac:dyDescent="0.2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</row>
    <row r="30" spans="1:27" x14ac:dyDescent="0.2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</row>
    <row r="31" spans="1:27" x14ac:dyDescent="0.2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</row>
    <row r="32" spans="1:27" x14ac:dyDescent="0.2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</row>
    <row r="33" spans="1:27" x14ac:dyDescent="0.2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</row>
    <row r="34" spans="1:27" x14ac:dyDescent="0.2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</row>
    <row r="35" spans="1:27" x14ac:dyDescent="0.2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</row>
    <row r="36" spans="1:27" x14ac:dyDescent="0.2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</row>
    <row r="37" spans="1:27" x14ac:dyDescent="0.2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</row>
    <row r="38" spans="1:27" x14ac:dyDescent="0.2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</row>
    <row r="39" spans="1:27" x14ac:dyDescent="0.2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</row>
    <row r="40" spans="1:27" x14ac:dyDescent="0.2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</row>
    <row r="41" spans="1:27" x14ac:dyDescent="0.2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</row>
    <row r="42" spans="1:27" x14ac:dyDescent="0.2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</row>
    <row r="43" spans="1:27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</row>
    <row r="44" spans="1:27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</row>
    <row r="45" spans="1:27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</row>
    <row r="46" spans="1:27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</row>
    <row r="47" spans="1:27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</row>
    <row r="48" spans="1:27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</row>
    <row r="49" spans="1:27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</row>
    <row r="50" spans="1:27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</row>
    <row r="51" spans="1:27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</row>
    <row r="52" spans="1:27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</row>
    <row r="53" spans="1:27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</row>
    <row r="54" spans="1:27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</row>
    <row r="55" spans="1:27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</row>
    <row r="56" spans="1:27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</row>
    <row r="57" spans="1:27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</row>
    <row r="58" spans="1:27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</row>
    <row r="59" spans="1:27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</row>
    <row r="60" spans="1:27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</row>
    <row r="61" spans="1:27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</row>
    <row r="62" spans="1:27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</row>
    <row r="63" spans="1:27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</row>
    <row r="64" spans="1:27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</row>
    <row r="65" spans="1:27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</row>
    <row r="66" spans="1:27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</row>
    <row r="67" spans="1:27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</row>
    <row r="68" spans="1:27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</row>
    <row r="69" spans="1:27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</row>
    <row r="70" spans="1:27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</row>
    <row r="71" spans="1:27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</row>
  </sheetData>
  <mergeCells count="6">
    <mergeCell ref="B8:C8"/>
    <mergeCell ref="B9:B12"/>
    <mergeCell ref="B13:C13"/>
    <mergeCell ref="B2:C2"/>
    <mergeCell ref="B3:J3"/>
    <mergeCell ref="B4:B7"/>
  </mergeCells>
  <pageMargins left="0.7" right="0.7" top="0.75" bottom="0.75" header="0.3" footer="0.3"/>
  <pageSetup orientation="portrait" r:id="rId1"/>
  <ignoredErrors>
    <ignoredError sqref="E8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0C98E-81B2-4DEE-B9D8-5FE30F737D66}">
  <sheetPr codeName="Sheet11"/>
  <dimension ref="A1:T23"/>
  <sheetViews>
    <sheetView zoomScaleNormal="100" workbookViewId="0">
      <selection activeCell="H16" sqref="H16"/>
    </sheetView>
  </sheetViews>
  <sheetFormatPr defaultRowHeight="12.75" x14ac:dyDescent="0.2"/>
  <cols>
    <col min="1" max="1" width="5.5703125" style="65" bestFit="1" customWidth="1"/>
    <col min="2" max="2" width="6.7109375" style="65" bestFit="1" customWidth="1"/>
    <col min="3" max="3" width="10.42578125" style="27" bestFit="1" customWidth="1"/>
    <col min="4" max="4" width="9.140625" style="27"/>
    <col min="5" max="5" width="17.42578125" style="27" bestFit="1" customWidth="1"/>
    <col min="6" max="6" width="21.85546875" style="27" bestFit="1" customWidth="1"/>
    <col min="7" max="7" width="9.5703125" style="27" bestFit="1" customWidth="1"/>
    <col min="8" max="10" width="9.140625" style="27"/>
    <col min="11" max="11" width="9.140625" style="65"/>
    <col min="12" max="16384" width="9.140625" style="27"/>
  </cols>
  <sheetData>
    <row r="1" spans="1:20" s="65" customFormat="1" ht="30" x14ac:dyDescent="0.3">
      <c r="A1" s="79"/>
      <c r="B1" s="79"/>
      <c r="C1" s="81" t="s">
        <v>68</v>
      </c>
      <c r="D1" s="82" t="s">
        <v>69</v>
      </c>
      <c r="E1" s="74" t="s">
        <v>72</v>
      </c>
      <c r="F1" s="74" t="s">
        <v>70</v>
      </c>
      <c r="G1" s="74" t="s">
        <v>46</v>
      </c>
      <c r="J1" s="66" t="s">
        <v>73</v>
      </c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x14ac:dyDescent="0.2">
      <c r="A2" s="65">
        <v>2020</v>
      </c>
      <c r="B2" s="65" t="s">
        <v>67</v>
      </c>
      <c r="C2" s="35">
        <v>112.2356798725441</v>
      </c>
      <c r="D2" s="80">
        <v>114.4044</v>
      </c>
      <c r="E2" s="80">
        <v>118.09072709450102</v>
      </c>
      <c r="F2" s="80">
        <v>101.3275</v>
      </c>
      <c r="G2" s="80">
        <v>111.6576</v>
      </c>
      <c r="H2" s="65"/>
      <c r="I2" s="65"/>
      <c r="J2" s="65"/>
      <c r="L2" s="65"/>
    </row>
    <row r="3" spans="1:20" x14ac:dyDescent="0.2">
      <c r="A3" s="65">
        <v>2021</v>
      </c>
      <c r="B3" s="65" t="s">
        <v>64</v>
      </c>
      <c r="C3" s="35">
        <v>110.20785212342635</v>
      </c>
      <c r="D3" s="80">
        <v>114.9973</v>
      </c>
      <c r="E3" s="80">
        <v>111.06175785052301</v>
      </c>
      <c r="F3" s="80">
        <v>102.5569</v>
      </c>
      <c r="G3" s="80">
        <v>111.6473</v>
      </c>
      <c r="H3" s="65"/>
      <c r="I3" s="65"/>
      <c r="J3" s="65"/>
      <c r="L3" s="65"/>
    </row>
    <row r="4" spans="1:20" x14ac:dyDescent="0.2">
      <c r="A4" s="65">
        <v>2021</v>
      </c>
      <c r="B4" s="65" t="s">
        <v>65</v>
      </c>
      <c r="C4" s="35">
        <v>111.70379879872192</v>
      </c>
      <c r="D4" s="80">
        <v>116.0869</v>
      </c>
      <c r="E4" s="80">
        <v>112.64181154117711</v>
      </c>
      <c r="F4" s="80">
        <v>102.6494</v>
      </c>
      <c r="G4" s="80">
        <v>116.2838</v>
      </c>
      <c r="H4" s="65"/>
      <c r="I4" s="65"/>
      <c r="J4" s="65"/>
      <c r="L4" s="65"/>
    </row>
    <row r="5" spans="1:20" x14ac:dyDescent="0.2">
      <c r="A5" s="65">
        <v>2021</v>
      </c>
      <c r="B5" s="65" t="s">
        <v>66</v>
      </c>
      <c r="C5" s="35">
        <v>117.96653643609061</v>
      </c>
      <c r="D5" s="80">
        <v>117.3045</v>
      </c>
      <c r="E5" s="80">
        <v>124.82810695459342</v>
      </c>
      <c r="F5" s="80">
        <v>103.99590000000001</v>
      </c>
      <c r="G5" s="80">
        <v>121.30929999999999</v>
      </c>
      <c r="H5" s="65"/>
      <c r="I5" s="65"/>
      <c r="J5" s="65"/>
      <c r="L5" s="65"/>
    </row>
    <row r="6" spans="1:20" x14ac:dyDescent="0.2">
      <c r="A6" s="65">
        <v>2021</v>
      </c>
      <c r="B6" s="65" t="s">
        <v>67</v>
      </c>
      <c r="C6" s="35">
        <v>120.78216629305146</v>
      </c>
      <c r="D6" s="80">
        <v>119.3159</v>
      </c>
      <c r="E6" s="80">
        <v>131.46419369764601</v>
      </c>
      <c r="F6" s="80">
        <v>107.04430000000001</v>
      </c>
      <c r="G6" s="80">
        <v>127.9455</v>
      </c>
      <c r="H6" s="65"/>
      <c r="I6" s="65"/>
      <c r="J6" s="65"/>
      <c r="L6" s="65"/>
    </row>
    <row r="7" spans="1:20" x14ac:dyDescent="0.2">
      <c r="A7" s="65">
        <v>2022</v>
      </c>
      <c r="B7" s="65" t="s">
        <v>64</v>
      </c>
      <c r="C7" s="35">
        <v>122.54300669152333</v>
      </c>
      <c r="D7" s="80">
        <v>120.5836</v>
      </c>
      <c r="E7" s="80">
        <v>133.3709226463854</v>
      </c>
      <c r="F7" s="80">
        <v>106.9182</v>
      </c>
      <c r="G7" s="80">
        <v>129.2133</v>
      </c>
      <c r="H7" s="65"/>
      <c r="I7" s="65"/>
      <c r="J7" s="65"/>
      <c r="L7" s="65"/>
    </row>
    <row r="8" spans="1:20" x14ac:dyDescent="0.2">
      <c r="A8" s="65">
        <v>2022</v>
      </c>
      <c r="B8" s="65" t="s">
        <v>65</v>
      </c>
      <c r="C8" s="35">
        <v>125.25490000000001</v>
      </c>
      <c r="D8" s="80">
        <v>125.2672</v>
      </c>
      <c r="E8" s="80">
        <v>134.28450000000001</v>
      </c>
      <c r="F8" s="80">
        <v>109.77370000000001</v>
      </c>
      <c r="G8" s="80">
        <v>136.0445</v>
      </c>
      <c r="H8" s="65"/>
      <c r="I8" s="65"/>
      <c r="J8" s="65"/>
      <c r="L8" s="65"/>
    </row>
    <row r="9" spans="1:20" x14ac:dyDescent="0.2">
      <c r="A9" s="65">
        <v>2022</v>
      </c>
      <c r="B9" s="65" t="s">
        <v>66</v>
      </c>
      <c r="C9" s="35">
        <v>128.84549999999999</v>
      </c>
      <c r="D9" s="80">
        <v>129.01910000000001</v>
      </c>
      <c r="E9" s="80">
        <v>142.50649999999999</v>
      </c>
      <c r="F9" s="80">
        <v>111.8584</v>
      </c>
      <c r="G9" s="80">
        <v>133.995</v>
      </c>
      <c r="H9" s="65"/>
      <c r="I9" s="65"/>
      <c r="J9" s="65"/>
      <c r="L9" s="65"/>
    </row>
    <row r="10" spans="1:20" x14ac:dyDescent="0.2">
      <c r="A10" s="65">
        <v>2022</v>
      </c>
      <c r="B10" s="65" t="s">
        <v>67</v>
      </c>
      <c r="C10" s="35">
        <v>127.9278</v>
      </c>
      <c r="D10" s="80">
        <v>136.00540000000001</v>
      </c>
      <c r="E10" s="80">
        <v>138.87860000000001</v>
      </c>
      <c r="F10" s="80">
        <v>112.75190000000001</v>
      </c>
      <c r="G10" s="80">
        <v>131.803</v>
      </c>
      <c r="H10" s="65"/>
      <c r="I10" s="65"/>
      <c r="J10" s="65"/>
      <c r="L10" s="65"/>
    </row>
    <row r="11" spans="1:20" x14ac:dyDescent="0.2">
      <c r="A11" s="65">
        <v>2023</v>
      </c>
      <c r="B11" s="65" t="s">
        <v>64</v>
      </c>
      <c r="C11" s="35">
        <v>130.5882</v>
      </c>
      <c r="D11" s="80">
        <v>135.35640000000001</v>
      </c>
      <c r="E11" s="80">
        <v>143.57239999999999</v>
      </c>
      <c r="F11" s="80">
        <v>115.58369999999999</v>
      </c>
      <c r="G11" s="80">
        <v>135.60890000000001</v>
      </c>
      <c r="H11" s="65"/>
      <c r="I11" s="65"/>
      <c r="J11" s="65"/>
      <c r="L11" s="65"/>
    </row>
    <row r="12" spans="1:20" x14ac:dyDescent="0.2">
      <c r="A12" s="65">
        <v>2023</v>
      </c>
      <c r="B12" s="65" t="s">
        <v>65</v>
      </c>
      <c r="C12" s="35">
        <v>130.4307</v>
      </c>
      <c r="D12" s="80">
        <v>134.04259999999999</v>
      </c>
      <c r="E12" s="80">
        <v>142.32730000000001</v>
      </c>
      <c r="F12" s="80">
        <v>114.40170000000001</v>
      </c>
      <c r="G12" s="80">
        <v>135.8929</v>
      </c>
      <c r="H12" s="65"/>
      <c r="I12" s="65"/>
      <c r="J12" s="65"/>
      <c r="L12" s="65"/>
    </row>
    <row r="13" spans="1:20" x14ac:dyDescent="0.2">
      <c r="A13" s="65">
        <v>2023</v>
      </c>
      <c r="B13" s="65" t="s">
        <v>66</v>
      </c>
      <c r="C13" s="35">
        <v>130.33109999999999</v>
      </c>
      <c r="D13" s="80">
        <v>135.3272</v>
      </c>
      <c r="E13" s="80">
        <v>141.2336</v>
      </c>
      <c r="F13" s="80">
        <v>114.41370000000001</v>
      </c>
      <c r="G13" s="80">
        <v>135.92599999999999</v>
      </c>
      <c r="H13" s="65"/>
      <c r="I13" s="65"/>
      <c r="J13" s="65"/>
      <c r="L13" s="65"/>
    </row>
    <row r="14" spans="1:20" x14ac:dyDescent="0.2">
      <c r="A14" s="65">
        <v>2023</v>
      </c>
      <c r="B14" s="65" t="s">
        <v>67</v>
      </c>
      <c r="C14" s="35">
        <v>132.48509999999999</v>
      </c>
      <c r="D14" s="80">
        <v>135.1506</v>
      </c>
      <c r="E14" s="80">
        <v>147.02199999999999</v>
      </c>
      <c r="F14" s="80">
        <v>113.164</v>
      </c>
      <c r="G14" s="80">
        <v>137.2182</v>
      </c>
      <c r="H14" s="65"/>
      <c r="I14" s="65"/>
      <c r="J14" s="65"/>
      <c r="L14" s="65"/>
    </row>
    <row r="15" spans="1:20" x14ac:dyDescent="0.2">
      <c r="A15" s="65">
        <v>2024</v>
      </c>
      <c r="B15" s="65" t="s">
        <v>64</v>
      </c>
      <c r="C15" s="35">
        <v>132.52029999999999</v>
      </c>
      <c r="D15" s="35">
        <v>136.89940000000001</v>
      </c>
      <c r="E15" s="35">
        <v>147.29169999999999</v>
      </c>
      <c r="F15" s="35">
        <v>113.41070000000001</v>
      </c>
      <c r="G15" s="35">
        <v>132.00790000000001</v>
      </c>
      <c r="H15" s="65"/>
      <c r="I15" s="65"/>
      <c r="J15" s="65"/>
      <c r="L15" s="65"/>
    </row>
    <row r="16" spans="1:20" x14ac:dyDescent="0.2">
      <c r="A16" s="65">
        <v>2024</v>
      </c>
      <c r="B16" s="65" t="s">
        <v>65</v>
      </c>
      <c r="C16" s="35">
        <v>132.70320000000001</v>
      </c>
      <c r="D16" s="35">
        <v>136.40459999999999</v>
      </c>
      <c r="E16" s="35">
        <v>147.08330000000001</v>
      </c>
      <c r="F16" s="35">
        <v>113.5069</v>
      </c>
      <c r="G16" s="35">
        <v>132.21889999999999</v>
      </c>
      <c r="H16" s="65"/>
      <c r="I16" s="65"/>
      <c r="J16" s="65"/>
      <c r="L16" s="65"/>
    </row>
    <row r="17" spans="1:12" x14ac:dyDescent="0.2">
      <c r="A17" s="65">
        <v>2024</v>
      </c>
      <c r="B17" s="65" t="s">
        <v>66</v>
      </c>
      <c r="C17" s="35">
        <v>135.6542</v>
      </c>
      <c r="D17" s="35">
        <v>138.2979</v>
      </c>
      <c r="E17" s="35">
        <v>148.29740000000001</v>
      </c>
      <c r="F17" s="35">
        <v>119.3954</v>
      </c>
      <c r="G17" s="35">
        <v>142.27029999999999</v>
      </c>
      <c r="H17" s="65"/>
      <c r="I17" s="65"/>
      <c r="J17" s="65"/>
      <c r="L17" s="65"/>
    </row>
    <row r="18" spans="1:12" x14ac:dyDescent="0.2">
      <c r="A18" s="65">
        <v>2024</v>
      </c>
      <c r="B18" s="65" t="s">
        <v>67</v>
      </c>
      <c r="C18" s="35">
        <v>136.3493</v>
      </c>
      <c r="D18" s="35">
        <v>139.87219999999999</v>
      </c>
      <c r="E18" s="35">
        <v>146.86410000000001</v>
      </c>
      <c r="F18" s="35">
        <v>119.6687</v>
      </c>
      <c r="G18" s="35">
        <v>145.20760000000001</v>
      </c>
      <c r="H18" s="65"/>
      <c r="I18" s="65"/>
      <c r="J18" s="65"/>
      <c r="L18" s="65"/>
    </row>
    <row r="19" spans="1:12" x14ac:dyDescent="0.2">
      <c r="C19" s="65"/>
      <c r="D19" s="65"/>
      <c r="E19" s="65"/>
      <c r="F19" s="65"/>
      <c r="G19" s="65"/>
      <c r="H19" s="65"/>
      <c r="I19" s="65"/>
      <c r="J19" s="65"/>
      <c r="L19" s="65"/>
    </row>
    <row r="20" spans="1:12" x14ac:dyDescent="0.2">
      <c r="C20" s="65"/>
      <c r="D20" s="65"/>
      <c r="E20" s="65"/>
      <c r="F20" s="65"/>
      <c r="G20" s="65"/>
      <c r="H20" s="65"/>
      <c r="I20" s="65"/>
      <c r="J20" s="65"/>
      <c r="L20" s="65"/>
    </row>
    <row r="21" spans="1:12" x14ac:dyDescent="0.2">
      <c r="C21" s="65"/>
      <c r="D21" s="65"/>
      <c r="E21" s="65"/>
      <c r="F21" s="65"/>
      <c r="G21" s="65"/>
      <c r="H21" s="65"/>
      <c r="I21" s="65"/>
      <c r="J21" s="65"/>
      <c r="L21" s="65"/>
    </row>
    <row r="23" spans="1:12" x14ac:dyDescent="0.2">
      <c r="J23" s="27" t="s">
        <v>53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72235-61D7-428D-B0DD-B6EC075BC07B}">
  <dimension ref="B1:E33"/>
  <sheetViews>
    <sheetView zoomScale="90" zoomScaleNormal="90" workbookViewId="0">
      <selection activeCell="G10" sqref="G10"/>
    </sheetView>
  </sheetViews>
  <sheetFormatPr defaultRowHeight="15" x14ac:dyDescent="0.25"/>
  <cols>
    <col min="1" max="1" width="3.42578125" customWidth="1"/>
    <col min="2" max="2" width="34.42578125" bestFit="1" customWidth="1"/>
    <col min="5" max="5" width="12.42578125" customWidth="1"/>
  </cols>
  <sheetData>
    <row r="1" spans="2:5" ht="17.25" thickBot="1" x14ac:dyDescent="0.35">
      <c r="B1" s="122" t="s">
        <v>87</v>
      </c>
    </row>
    <row r="2" spans="2:5" x14ac:dyDescent="0.25">
      <c r="B2" s="774" t="s">
        <v>74</v>
      </c>
      <c r="C2" s="775"/>
      <c r="D2" s="84"/>
      <c r="E2" s="85"/>
    </row>
    <row r="3" spans="2:5" x14ac:dyDescent="0.25">
      <c r="B3" s="86"/>
      <c r="C3" s="729">
        <f>'Table 2.1'!E2</f>
        <v>45261</v>
      </c>
      <c r="D3" s="729">
        <f>'Table 2.1'!F2</f>
        <v>45627</v>
      </c>
      <c r="E3" s="87" t="s">
        <v>75</v>
      </c>
    </row>
    <row r="4" spans="2:5" x14ac:dyDescent="0.25">
      <c r="B4" s="88" t="s">
        <v>76</v>
      </c>
      <c r="C4" s="89">
        <f t="shared" ref="C4:D8" si="0">C11+C18+C25</f>
        <v>84738</v>
      </c>
      <c r="D4" s="89">
        <f t="shared" si="0"/>
        <v>88833.367838346327</v>
      </c>
      <c r="E4" s="90">
        <f t="shared" ref="E4:E31" si="1">(D4/C4-1)*100</f>
        <v>4.8329767499189602</v>
      </c>
    </row>
    <row r="5" spans="2:5" ht="16.5" x14ac:dyDescent="0.3">
      <c r="B5" s="91" t="s">
        <v>77</v>
      </c>
      <c r="C5" s="92">
        <f t="shared" si="0"/>
        <v>72803</v>
      </c>
      <c r="D5" s="92">
        <f t="shared" si="0"/>
        <v>75307.097155775991</v>
      </c>
      <c r="E5" s="93">
        <f t="shared" si="1"/>
        <v>3.4395521555100617</v>
      </c>
    </row>
    <row r="6" spans="2:5" ht="16.5" x14ac:dyDescent="0.3">
      <c r="B6" s="91" t="s">
        <v>78</v>
      </c>
      <c r="C6" s="92">
        <f t="shared" si="0"/>
        <v>60511.972187689586</v>
      </c>
      <c r="D6" s="92">
        <f t="shared" si="0"/>
        <v>60827.782071233421</v>
      </c>
      <c r="E6" s="93">
        <f t="shared" si="1"/>
        <v>0.52189653076302189</v>
      </c>
    </row>
    <row r="7" spans="2:5" ht="16.5" x14ac:dyDescent="0.3">
      <c r="B7" s="91" t="s">
        <v>79</v>
      </c>
      <c r="C7" s="92">
        <f t="shared" si="0"/>
        <v>58503.640663091152</v>
      </c>
      <c r="D7" s="92">
        <f t="shared" si="0"/>
        <v>59393.147367057631</v>
      </c>
      <c r="E7" s="93">
        <f t="shared" si="1"/>
        <v>1.5204296585385801</v>
      </c>
    </row>
    <row r="8" spans="2:5" ht="16.5" x14ac:dyDescent="0.3">
      <c r="B8" s="91" t="s">
        <v>80</v>
      </c>
      <c r="C8" s="92">
        <f t="shared" si="0"/>
        <v>2008.331524598437</v>
      </c>
      <c r="D8" s="92">
        <f t="shared" si="0"/>
        <v>1434.6347041757926</v>
      </c>
      <c r="E8" s="93">
        <f t="shared" si="1"/>
        <v>-28.565842511353011</v>
      </c>
    </row>
    <row r="9" spans="2:5" ht="16.5" x14ac:dyDescent="0.3">
      <c r="B9" s="91" t="s">
        <v>81</v>
      </c>
      <c r="C9" s="94">
        <f>C8/C6*100</f>
        <v>3.3188994706191499</v>
      </c>
      <c r="D9" s="94">
        <f>D8/D6*100</f>
        <v>2.3585188466936686</v>
      </c>
      <c r="E9" s="93">
        <f t="shared" si="1"/>
        <v>-28.936719307931302</v>
      </c>
    </row>
    <row r="10" spans="2:5" ht="16.5" x14ac:dyDescent="0.3">
      <c r="B10" s="91" t="s">
        <v>82</v>
      </c>
      <c r="C10" s="95">
        <f>C6/C5*100</f>
        <v>83.117415748924614</v>
      </c>
      <c r="D10" s="95">
        <f>D6/D5*100</f>
        <v>80.772974086902479</v>
      </c>
      <c r="E10" s="93">
        <f t="shared" si="1"/>
        <v>-2.8206382993235302</v>
      </c>
    </row>
    <row r="11" spans="2:5" x14ac:dyDescent="0.25">
      <c r="B11" s="96" t="s">
        <v>83</v>
      </c>
      <c r="C11" s="97">
        <v>39068</v>
      </c>
      <c r="D11" s="97">
        <v>40633.000000000298</v>
      </c>
      <c r="E11" s="98">
        <f t="shared" si="1"/>
        <v>4.0058359782950248</v>
      </c>
    </row>
    <row r="12" spans="2:5" ht="16.5" x14ac:dyDescent="0.3">
      <c r="B12" s="99" t="s">
        <v>77</v>
      </c>
      <c r="C12" s="100">
        <v>31658</v>
      </c>
      <c r="D12" s="100">
        <v>33114.457027299686</v>
      </c>
      <c r="E12" s="101">
        <f t="shared" si="1"/>
        <v>4.6005970917293748</v>
      </c>
    </row>
    <row r="13" spans="2:5" ht="16.5" x14ac:dyDescent="0.3">
      <c r="B13" s="99" t="s">
        <v>78</v>
      </c>
      <c r="C13" s="100">
        <f>C14+C15</f>
        <v>22705.536811311529</v>
      </c>
      <c r="D13" s="100">
        <f>D14+D15</f>
        <v>22535.086450960534</v>
      </c>
      <c r="E13" s="101">
        <f t="shared" si="1"/>
        <v>-0.75069953979718385</v>
      </c>
    </row>
    <row r="14" spans="2:5" ht="16.5" x14ac:dyDescent="0.3">
      <c r="B14" s="99" t="s">
        <v>79</v>
      </c>
      <c r="C14" s="100">
        <v>21562.640663091152</v>
      </c>
      <c r="D14" s="100">
        <v>21487.420626895822</v>
      </c>
      <c r="E14" s="101">
        <f t="shared" si="1"/>
        <v>-0.34884426898642573</v>
      </c>
    </row>
    <row r="15" spans="2:5" ht="16.5" x14ac:dyDescent="0.3">
      <c r="B15" s="99" t="s">
        <v>80</v>
      </c>
      <c r="C15" s="100">
        <v>1142.8961482203781</v>
      </c>
      <c r="D15" s="100">
        <v>1047.665824064713</v>
      </c>
      <c r="E15" s="101">
        <f t="shared" si="1"/>
        <v>-8.3323689824267753</v>
      </c>
    </row>
    <row r="16" spans="2:5" ht="16.5" x14ac:dyDescent="0.3">
      <c r="B16" s="99" t="s">
        <v>81</v>
      </c>
      <c r="C16" s="102">
        <f>C15/C13*100</f>
        <v>5.0335570469798618</v>
      </c>
      <c r="D16" s="102">
        <f>D15/D13*100</f>
        <v>4.6490428441203404</v>
      </c>
      <c r="E16" s="101">
        <f t="shared" si="1"/>
        <v>-7.639015496809165</v>
      </c>
    </row>
    <row r="17" spans="2:5" ht="16.5" x14ac:dyDescent="0.3">
      <c r="B17" s="99" t="s">
        <v>82</v>
      </c>
      <c r="C17" s="103">
        <f>C13/C12*100</f>
        <v>71.721324187603543</v>
      </c>
      <c r="D17" s="103">
        <f>D13/D12*100</f>
        <v>68.052109181142612</v>
      </c>
      <c r="E17" s="101">
        <f t="shared" si="1"/>
        <v>-5.1159331593812478</v>
      </c>
    </row>
    <row r="18" spans="2:5" x14ac:dyDescent="0.25">
      <c r="B18" s="104" t="s">
        <v>84</v>
      </c>
      <c r="C18" s="105">
        <v>7690</v>
      </c>
      <c r="D18" s="105">
        <v>8184</v>
      </c>
      <c r="E18" s="106">
        <f t="shared" si="1"/>
        <v>6.4239271781534546</v>
      </c>
    </row>
    <row r="19" spans="2:5" ht="16.5" x14ac:dyDescent="0.3">
      <c r="B19" s="107" t="s">
        <v>85</v>
      </c>
      <c r="C19" s="108">
        <v>5860</v>
      </c>
      <c r="D19" s="108">
        <v>5463.75</v>
      </c>
      <c r="E19" s="109">
        <f t="shared" si="1"/>
        <v>-6.7619453924914641</v>
      </c>
    </row>
    <row r="20" spans="2:5" ht="16.5" x14ac:dyDescent="0.3">
      <c r="B20" s="107" t="s">
        <v>78</v>
      </c>
      <c r="C20" s="108">
        <f>C21+C22</f>
        <v>5340.6336251968651</v>
      </c>
      <c r="D20" s="108">
        <f>D21+D22</f>
        <v>4905.75</v>
      </c>
      <c r="E20" s="109">
        <f t="shared" si="1"/>
        <v>-8.1429219024706008</v>
      </c>
    </row>
    <row r="21" spans="2:5" ht="16.5" x14ac:dyDescent="0.3">
      <c r="B21" s="107" t="s">
        <v>79</v>
      </c>
      <c r="C21" s="108">
        <v>5217</v>
      </c>
      <c r="D21" s="108">
        <v>4719.75</v>
      </c>
      <c r="E21" s="109">
        <f t="shared" si="1"/>
        <v>-9.5313398504887843</v>
      </c>
    </row>
    <row r="22" spans="2:5" ht="16.5" x14ac:dyDescent="0.3">
      <c r="B22" s="107" t="s">
        <v>80</v>
      </c>
      <c r="C22" s="108">
        <v>123.63362519686549</v>
      </c>
      <c r="D22" s="108">
        <v>186</v>
      </c>
      <c r="E22" s="109">
        <f t="shared" si="1"/>
        <v>50.444508687524682</v>
      </c>
    </row>
    <row r="23" spans="2:5" ht="16.5" x14ac:dyDescent="0.3">
      <c r="B23" s="107" t="s">
        <v>81</v>
      </c>
      <c r="C23" s="110">
        <f>C22/C20*100</f>
        <v>2.31496174187212</v>
      </c>
      <c r="D23" s="110">
        <f>D22/D20*100</f>
        <v>3.7914691943127963</v>
      </c>
      <c r="E23" s="109">
        <f t="shared" si="1"/>
        <v>63.781073601960173</v>
      </c>
    </row>
    <row r="24" spans="2:5" ht="16.5" x14ac:dyDescent="0.3">
      <c r="B24" s="107" t="s">
        <v>82</v>
      </c>
      <c r="C24" s="111">
        <f>C20/C19*100</f>
        <v>91.137092580151275</v>
      </c>
      <c r="D24" s="111">
        <f>D20/D19*100</f>
        <v>89.787234042553195</v>
      </c>
      <c r="E24" s="109">
        <f t="shared" si="1"/>
        <v>-1.4811296908675664</v>
      </c>
    </row>
    <row r="25" spans="2:5" x14ac:dyDescent="0.25">
      <c r="B25" s="112" t="s">
        <v>86</v>
      </c>
      <c r="C25" s="113">
        <v>37980</v>
      </c>
      <c r="D25" s="113">
        <v>40016.367838346028</v>
      </c>
      <c r="E25" s="114">
        <f t="shared" si="1"/>
        <v>5.3616846717905009</v>
      </c>
    </row>
    <row r="26" spans="2:5" ht="16.5" x14ac:dyDescent="0.3">
      <c r="B26" s="115" t="s">
        <v>77</v>
      </c>
      <c r="C26" s="116">
        <v>35285</v>
      </c>
      <c r="D26" s="116">
        <v>36728.890128476305</v>
      </c>
      <c r="E26" s="117">
        <f t="shared" si="1"/>
        <v>4.0920791511302346</v>
      </c>
    </row>
    <row r="27" spans="2:5" ht="16.5" x14ac:dyDescent="0.3">
      <c r="B27" s="115" t="s">
        <v>78</v>
      </c>
      <c r="C27" s="116">
        <f>C28+C29</f>
        <v>32465.801751181192</v>
      </c>
      <c r="D27" s="116">
        <f>D28+D29</f>
        <v>33386.945620272891</v>
      </c>
      <c r="E27" s="117">
        <f t="shared" si="1"/>
        <v>2.8372743607300022</v>
      </c>
    </row>
    <row r="28" spans="2:5" ht="16.5" x14ac:dyDescent="0.3">
      <c r="B28" s="115" t="s">
        <v>79</v>
      </c>
      <c r="C28" s="116">
        <v>31724</v>
      </c>
      <c r="D28" s="116">
        <v>33185.976740161808</v>
      </c>
      <c r="E28" s="117">
        <f t="shared" si="1"/>
        <v>4.6084249784447362</v>
      </c>
    </row>
    <row r="29" spans="2:5" ht="16.5" x14ac:dyDescent="0.3">
      <c r="B29" s="115" t="s">
        <v>80</v>
      </c>
      <c r="C29" s="116">
        <v>741.80175118119337</v>
      </c>
      <c r="D29" s="116">
        <v>200.96888011107959</v>
      </c>
      <c r="E29" s="117">
        <f t="shared" si="1"/>
        <v>-72.908006783339246</v>
      </c>
    </row>
    <row r="30" spans="2:5" ht="16.5" x14ac:dyDescent="0.3">
      <c r="B30" s="115" t="s">
        <v>81</v>
      </c>
      <c r="C30" s="118">
        <f>C29/C27*100</f>
        <v>2.2848711911271518</v>
      </c>
      <c r="D30" s="118">
        <f>D29/D27*100</f>
        <v>0.6019385013436187</v>
      </c>
      <c r="E30" s="117">
        <f t="shared" si="1"/>
        <v>-73.655473285271896</v>
      </c>
    </row>
    <row r="31" spans="2:5" ht="17.25" thickBot="1" x14ac:dyDescent="0.35">
      <c r="B31" s="119" t="s">
        <v>82</v>
      </c>
      <c r="C31" s="120">
        <f>C27/C26*100</f>
        <v>92.010207598643021</v>
      </c>
      <c r="D31" s="120">
        <f>D27/D26*100</f>
        <v>90.901046842108713</v>
      </c>
      <c r="E31" s="121">
        <f t="shared" si="1"/>
        <v>-1.2054757678328087</v>
      </c>
    </row>
    <row r="32" spans="2:5" x14ac:dyDescent="0.25">
      <c r="B32" t="s">
        <v>268</v>
      </c>
    </row>
    <row r="33" spans="2:2" x14ac:dyDescent="0.25">
      <c r="B33" t="s">
        <v>269</v>
      </c>
    </row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AFEE4-0F10-4CD3-A4AD-9B4E9D9E497E}">
  <dimension ref="A1:X43"/>
  <sheetViews>
    <sheetView zoomScaleNormal="100" workbookViewId="0">
      <pane xSplit="1" ySplit="1" topLeftCell="B2" activePane="bottomRight" state="frozen"/>
      <selection activeCell="K24" sqref="K24"/>
      <selection pane="topRight" activeCell="K24" sqref="K24"/>
      <selection pane="bottomLeft" activeCell="K24" sqref="K24"/>
      <selection pane="bottomRight" activeCell="D45" sqref="D45"/>
    </sheetView>
  </sheetViews>
  <sheetFormatPr defaultColWidth="9.140625" defaultRowHeight="12.75" x14ac:dyDescent="0.2"/>
  <cols>
    <col min="1" max="1" width="23.5703125" style="125" customWidth="1"/>
    <col min="2" max="7" width="11.42578125" style="125" bestFit="1" customWidth="1"/>
    <col min="8" max="8" width="13" style="125" bestFit="1" customWidth="1"/>
    <col min="9" max="9" width="10.5703125" style="125" bestFit="1" customWidth="1"/>
    <col min="10" max="10" width="9.140625" style="125" customWidth="1"/>
    <col min="11" max="18" width="9.140625" style="125"/>
    <col min="19" max="19" width="22.42578125" style="125" customWidth="1"/>
    <col min="20" max="16384" width="9.140625" style="125"/>
  </cols>
  <sheetData>
    <row r="1" spans="1:18" x14ac:dyDescent="0.2">
      <c r="A1" s="123" t="s">
        <v>88</v>
      </c>
      <c r="B1" s="124">
        <v>2019</v>
      </c>
      <c r="C1" s="124">
        <v>2020</v>
      </c>
      <c r="D1" s="124">
        <v>2021</v>
      </c>
      <c r="E1" s="124">
        <v>2022</v>
      </c>
      <c r="F1" s="124">
        <v>2023</v>
      </c>
      <c r="G1" s="124">
        <v>2024</v>
      </c>
      <c r="H1" s="124" t="s">
        <v>89</v>
      </c>
      <c r="I1" s="124" t="s">
        <v>75</v>
      </c>
      <c r="J1" s="124"/>
    </row>
    <row r="2" spans="1:18" x14ac:dyDescent="0.2">
      <c r="B2" s="126"/>
      <c r="C2" s="126"/>
      <c r="D2" s="126"/>
      <c r="E2" s="126"/>
      <c r="F2" s="126"/>
      <c r="G2" s="126"/>
    </row>
    <row r="3" spans="1:18" x14ac:dyDescent="0.2">
      <c r="A3" s="123" t="s">
        <v>90</v>
      </c>
      <c r="B3" s="127">
        <v>234262.1477977008</v>
      </c>
      <c r="C3" s="127">
        <v>219332.16855738504</v>
      </c>
      <c r="D3" s="127">
        <v>233319.107277</v>
      </c>
      <c r="E3" s="127">
        <v>289519.18390100001</v>
      </c>
      <c r="F3" s="135">
        <v>308809.79521100002</v>
      </c>
      <c r="G3" s="135">
        <v>334604.51990000001</v>
      </c>
      <c r="H3" s="135">
        <f>G3-F3</f>
        <v>25794.724688999995</v>
      </c>
      <c r="I3" s="137">
        <f>(G3/F3-1)*100</f>
        <v>8.3529489961208228</v>
      </c>
      <c r="J3" s="135"/>
      <c r="K3" s="127"/>
    </row>
    <row r="4" spans="1:18" x14ac:dyDescent="0.2">
      <c r="A4" s="123" t="s">
        <v>91</v>
      </c>
      <c r="B4" s="127">
        <v>275367.65623272886</v>
      </c>
      <c r="C4" s="127">
        <v>321379.38587812393</v>
      </c>
      <c r="D4" s="127">
        <v>311837.97027200001</v>
      </c>
      <c r="E4" s="127">
        <v>317977.63125999999</v>
      </c>
      <c r="F4" s="135">
        <v>272700.83009499998</v>
      </c>
      <c r="G4" s="135">
        <v>320908.24609999999</v>
      </c>
      <c r="H4" s="135">
        <f t="shared" ref="H4:H9" si="0">G4-F4</f>
        <v>48207.416005000006</v>
      </c>
      <c r="I4" s="137">
        <f t="shared" ref="I4:I9" si="1">(G4/F4-1)*100</f>
        <v>17.67776650632349</v>
      </c>
      <c r="J4" s="135"/>
      <c r="K4" s="127"/>
    </row>
    <row r="5" spans="1:18" x14ac:dyDescent="0.2">
      <c r="A5" s="123" t="s">
        <v>92</v>
      </c>
      <c r="B5" s="127">
        <v>140482.30013876746</v>
      </c>
      <c r="C5" s="127">
        <v>85599.705284338066</v>
      </c>
      <c r="D5" s="127">
        <v>127579.36712000001</v>
      </c>
      <c r="E5" s="127">
        <v>230889.220202</v>
      </c>
      <c r="F5" s="135">
        <v>213731.12669800001</v>
      </c>
      <c r="G5" s="135">
        <v>224189.133</v>
      </c>
      <c r="H5" s="135">
        <f t="shared" si="0"/>
        <v>10458.006301999994</v>
      </c>
      <c r="I5" s="137">
        <f t="shared" si="1"/>
        <v>4.8930665661895079</v>
      </c>
      <c r="J5" s="135"/>
      <c r="K5" s="127"/>
    </row>
    <row r="6" spans="1:18" x14ac:dyDescent="0.2">
      <c r="A6" s="123" t="s">
        <v>93</v>
      </c>
      <c r="B6" s="127">
        <v>153240.50181453367</v>
      </c>
      <c r="C6" s="127">
        <v>147638.07050336222</v>
      </c>
      <c r="D6" s="127">
        <v>182423.292831</v>
      </c>
      <c r="E6" s="127">
        <v>180420.367493</v>
      </c>
      <c r="F6" s="135">
        <v>203738.02413700003</v>
      </c>
      <c r="G6" s="135">
        <v>197076.50200000001</v>
      </c>
      <c r="H6" s="135">
        <f t="shared" si="0"/>
        <v>-6661.5221370000218</v>
      </c>
      <c r="I6" s="137">
        <f t="shared" si="1"/>
        <v>-3.2696508986072237</v>
      </c>
      <c r="J6" s="135"/>
      <c r="K6" s="127"/>
      <c r="P6" s="128"/>
      <c r="Q6" s="128"/>
      <c r="R6" s="128"/>
    </row>
    <row r="7" spans="1:18" x14ac:dyDescent="0.2">
      <c r="A7" s="123" t="s">
        <v>94</v>
      </c>
      <c r="B7" s="127">
        <v>105730.87255862326</v>
      </c>
      <c r="C7" s="127">
        <v>100118.7243268</v>
      </c>
      <c r="D7" s="127">
        <v>120071.78726000001</v>
      </c>
      <c r="E7" s="127">
        <v>123986.45359999998</v>
      </c>
      <c r="F7" s="135">
        <v>121206.14889</v>
      </c>
      <c r="G7" s="135">
        <v>139754.76579999999</v>
      </c>
      <c r="H7" s="135">
        <f t="shared" si="0"/>
        <v>18548.616909999997</v>
      </c>
      <c r="I7" s="137">
        <f t="shared" si="1"/>
        <v>15.303362972808987</v>
      </c>
      <c r="J7" s="135"/>
      <c r="K7" s="127"/>
      <c r="P7" s="128"/>
      <c r="Q7" s="128"/>
      <c r="R7" s="128"/>
    </row>
    <row r="8" spans="1:18" x14ac:dyDescent="0.2">
      <c r="A8" s="123" t="s">
        <v>95</v>
      </c>
      <c r="B8" s="127">
        <v>268313.29253973661</v>
      </c>
      <c r="C8" s="127">
        <v>229278.76765108039</v>
      </c>
      <c r="D8" s="127">
        <v>286399.87981399999</v>
      </c>
      <c r="E8" s="127">
        <v>334446.55143200001</v>
      </c>
      <c r="F8" s="135">
        <v>355970.31048099999</v>
      </c>
      <c r="G8" s="135">
        <v>380019.72000000003</v>
      </c>
      <c r="H8" s="135">
        <f t="shared" si="0"/>
        <v>24049.409519000037</v>
      </c>
      <c r="I8" s="137">
        <f t="shared" si="1"/>
        <v>6.756015547056049</v>
      </c>
      <c r="J8" s="135"/>
      <c r="K8" s="127"/>
      <c r="P8" s="128"/>
      <c r="Q8" s="128"/>
      <c r="R8" s="128"/>
    </row>
    <row r="9" spans="1:18" x14ac:dyDescent="0.2">
      <c r="A9" s="123" t="s">
        <v>96</v>
      </c>
      <c r="B9" s="127">
        <v>12308.354530184681</v>
      </c>
      <c r="C9" s="127">
        <v>11631.877240800002</v>
      </c>
      <c r="D9" s="127">
        <v>18746.369076000003</v>
      </c>
      <c r="E9" s="127">
        <v>19812.603360000001</v>
      </c>
      <c r="F9" s="135">
        <v>50481.855659000001</v>
      </c>
      <c r="G9" s="135">
        <v>57490.288</v>
      </c>
      <c r="H9" s="135">
        <f t="shared" si="0"/>
        <v>7008.4323409999997</v>
      </c>
      <c r="I9" s="137">
        <f t="shared" si="1"/>
        <v>13.883071946366776</v>
      </c>
      <c r="J9" s="135"/>
      <c r="K9" s="127"/>
      <c r="P9" s="128"/>
      <c r="Q9" s="128"/>
      <c r="R9" s="128"/>
    </row>
    <row r="10" spans="1:18" x14ac:dyDescent="0.2">
      <c r="A10" s="123" t="s">
        <v>97</v>
      </c>
      <c r="B10" s="129">
        <v>1189705.1256122754</v>
      </c>
      <c r="C10" s="129">
        <v>1114978.6994418898</v>
      </c>
      <c r="D10" s="129">
        <v>1280377.7736500001</v>
      </c>
      <c r="E10" s="129">
        <v>1497052.011248</v>
      </c>
      <c r="F10" s="138">
        <v>1526638.0911710002</v>
      </c>
      <c r="G10" s="138">
        <f>SUM(G3:G9)</f>
        <v>1654043.1747999999</v>
      </c>
      <c r="H10" s="138">
        <f>G10-F10</f>
        <v>127405.08362899977</v>
      </c>
      <c r="I10" s="139">
        <f>(G10/F10-1)*100</f>
        <v>8.3454673616373931</v>
      </c>
      <c r="J10" s="135"/>
      <c r="K10" s="129"/>
    </row>
    <row r="11" spans="1:18" x14ac:dyDescent="0.2">
      <c r="A11" s="123" t="s">
        <v>98</v>
      </c>
      <c r="B11" s="127">
        <v>1049222.8254735079</v>
      </c>
      <c r="C11" s="127">
        <v>1029378.9941575517</v>
      </c>
      <c r="D11" s="127">
        <v>1152798.40653</v>
      </c>
      <c r="E11" s="127">
        <v>1266162.7910460001</v>
      </c>
      <c r="F11" s="135">
        <v>1312906.9644730003</v>
      </c>
      <c r="G11" s="135">
        <f>G10-G5</f>
        <v>1429854.0418</v>
      </c>
      <c r="H11" s="135">
        <f>G11-F11</f>
        <v>116947.07732699974</v>
      </c>
      <c r="I11" s="137">
        <f>(G11/F11-1)*100</f>
        <v>8.9074915810155808</v>
      </c>
      <c r="J11" s="135"/>
      <c r="K11" s="127"/>
      <c r="Q11" s="126"/>
      <c r="R11" s="126"/>
    </row>
    <row r="12" spans="1:18" x14ac:dyDescent="0.2">
      <c r="A12" s="123"/>
      <c r="F12" s="136"/>
      <c r="G12" s="136"/>
      <c r="H12" s="135"/>
      <c r="I12" s="135"/>
      <c r="J12" s="136"/>
    </row>
    <row r="13" spans="1:18" x14ac:dyDescent="0.2">
      <c r="A13" s="123" t="s">
        <v>90</v>
      </c>
      <c r="B13" s="127">
        <f>B3/B$10*100</f>
        <v>19.690774020759054</v>
      </c>
      <c r="C13" s="127">
        <f t="shared" ref="B13:G19" si="2">C3/C$10*100</f>
        <v>19.67142230315012</v>
      </c>
      <c r="D13" s="127">
        <f t="shared" si="2"/>
        <v>18.222677094110455</v>
      </c>
      <c r="E13" s="127">
        <f t="shared" si="2"/>
        <v>19.339286926954909</v>
      </c>
      <c r="F13" s="127">
        <f t="shared" si="2"/>
        <v>20.228094464361817</v>
      </c>
      <c r="G13" s="127">
        <f>G3/G$10*100</f>
        <v>20.229491285223496</v>
      </c>
      <c r="H13" s="127"/>
      <c r="I13" s="127"/>
    </row>
    <row r="14" spans="1:18" x14ac:dyDescent="0.2">
      <c r="A14" s="123" t="s">
        <v>91</v>
      </c>
      <c r="B14" s="127">
        <f t="shared" si="2"/>
        <v>23.145874578880406</v>
      </c>
      <c r="C14" s="127">
        <f t="shared" si="2"/>
        <v>28.823813947207473</v>
      </c>
      <c r="D14" s="127">
        <f t="shared" si="2"/>
        <v>24.355153353141777</v>
      </c>
      <c r="E14" s="127">
        <f t="shared" si="2"/>
        <v>21.240252768166794</v>
      </c>
      <c r="F14" s="127">
        <f t="shared" si="2"/>
        <v>17.862834136794408</v>
      </c>
      <c r="G14" s="127">
        <f t="shared" si="2"/>
        <v>19.401443141821428</v>
      </c>
      <c r="H14" s="127"/>
      <c r="I14" s="127"/>
    </row>
    <row r="15" spans="1:18" x14ac:dyDescent="0.2">
      <c r="A15" s="123" t="s">
        <v>99</v>
      </c>
      <c r="B15" s="127">
        <f t="shared" si="2"/>
        <v>11.808161292611812</v>
      </c>
      <c r="C15" s="127">
        <f t="shared" si="2"/>
        <v>7.6772502763672161</v>
      </c>
      <c r="D15" s="127">
        <f t="shared" si="2"/>
        <v>9.9641972662729685</v>
      </c>
      <c r="E15" s="127">
        <f t="shared" si="2"/>
        <v>15.422925754564925</v>
      </c>
      <c r="F15" s="127">
        <f t="shared" si="2"/>
        <v>14.000117508797294</v>
      </c>
      <c r="G15" s="127">
        <f t="shared" si="2"/>
        <v>13.554007320704189</v>
      </c>
      <c r="H15" s="127"/>
      <c r="I15" s="130"/>
    </row>
    <row r="16" spans="1:18" x14ac:dyDescent="0.2">
      <c r="A16" s="123" t="s">
        <v>93</v>
      </c>
      <c r="B16" s="127">
        <f>B6/B$10*100</f>
        <v>12.880544810267104</v>
      </c>
      <c r="C16" s="127">
        <f t="shared" si="2"/>
        <v>13.24133551405632</v>
      </c>
      <c r="D16" s="127">
        <f t="shared" si="2"/>
        <v>14.247614773174485</v>
      </c>
      <c r="E16" s="127">
        <f t="shared" si="2"/>
        <v>12.051710036620216</v>
      </c>
      <c r="F16" s="127">
        <f t="shared" si="2"/>
        <v>13.345535219858414</v>
      </c>
      <c r="G16" s="127">
        <f t="shared" si="2"/>
        <v>11.914834207627601</v>
      </c>
      <c r="H16" s="127"/>
      <c r="I16" s="130"/>
    </row>
    <row r="17" spans="1:24" x14ac:dyDescent="0.2">
      <c r="A17" s="123" t="s">
        <v>94</v>
      </c>
      <c r="B17" s="127">
        <f t="shared" si="2"/>
        <v>8.8871494526183046</v>
      </c>
      <c r="C17" s="127">
        <f t="shared" si="2"/>
        <v>8.9794293269382734</v>
      </c>
      <c r="D17" s="127">
        <f t="shared" si="2"/>
        <v>9.3778406444614237</v>
      </c>
      <c r="E17" s="127">
        <f t="shared" si="2"/>
        <v>8.2820404814552919</v>
      </c>
      <c r="F17" s="127">
        <f t="shared" si="2"/>
        <v>7.9394160011446742</v>
      </c>
      <c r="G17" s="127">
        <f t="shared" si="2"/>
        <v>8.4492816106144613</v>
      </c>
      <c r="H17" s="127"/>
      <c r="I17" s="127"/>
    </row>
    <row r="18" spans="1:24" x14ac:dyDescent="0.2">
      <c r="A18" s="123" t="s">
        <v>95</v>
      </c>
      <c r="B18" s="127">
        <f t="shared" si="2"/>
        <v>22.552923977834475</v>
      </c>
      <c r="C18" s="127">
        <f t="shared" si="2"/>
        <v>20.563511012887282</v>
      </c>
      <c r="D18" s="127">
        <f t="shared" si="2"/>
        <v>22.368388901156397</v>
      </c>
      <c r="E18" s="127">
        <f t="shared" si="2"/>
        <v>22.340342815023011</v>
      </c>
      <c r="F18" s="127">
        <f t="shared" si="2"/>
        <v>23.317269006955978</v>
      </c>
      <c r="G18" s="127">
        <f t="shared" si="2"/>
        <v>22.975199546768206</v>
      </c>
      <c r="H18" s="127"/>
      <c r="I18" s="127"/>
    </row>
    <row r="19" spans="1:24" x14ac:dyDescent="0.2">
      <c r="A19" s="123" t="s">
        <v>96</v>
      </c>
      <c r="B19" s="127">
        <f t="shared" si="2"/>
        <v>1.0345718670288364</v>
      </c>
      <c r="C19" s="127">
        <f t="shared" si="2"/>
        <v>1.0432376193933048</v>
      </c>
      <c r="D19" s="127">
        <f t="shared" si="2"/>
        <v>1.4641279676824857</v>
      </c>
      <c r="E19" s="127">
        <f t="shared" si="2"/>
        <v>1.3234412172148551</v>
      </c>
      <c r="F19" s="127">
        <f t="shared" si="2"/>
        <v>3.3067336620874008</v>
      </c>
      <c r="G19" s="127">
        <f t="shared" si="2"/>
        <v>3.4757428872406244</v>
      </c>
      <c r="H19" s="127"/>
      <c r="I19" s="127"/>
    </row>
    <row r="20" spans="1:24" x14ac:dyDescent="0.2">
      <c r="A20" s="123" t="s">
        <v>97</v>
      </c>
      <c r="B20" s="129">
        <f t="shared" ref="B20:G20" si="3">SUM(B3:B9)/B10*100</f>
        <v>100</v>
      </c>
      <c r="C20" s="129">
        <f t="shared" si="3"/>
        <v>100</v>
      </c>
      <c r="D20" s="129">
        <f t="shared" si="3"/>
        <v>100</v>
      </c>
      <c r="E20" s="129">
        <f t="shared" si="3"/>
        <v>100</v>
      </c>
      <c r="F20" s="129">
        <f t="shared" si="3"/>
        <v>100</v>
      </c>
      <c r="G20" s="129">
        <f t="shared" si="3"/>
        <v>100</v>
      </c>
      <c r="H20" s="127"/>
      <c r="I20" s="127"/>
    </row>
    <row r="21" spans="1:24" x14ac:dyDescent="0.2">
      <c r="A21" s="123" t="s">
        <v>98</v>
      </c>
      <c r="B21" s="127">
        <f t="shared" ref="B21:G21" si="4">B11/B10*100</f>
        <v>88.191838707388186</v>
      </c>
      <c r="C21" s="127">
        <f t="shared" si="4"/>
        <v>92.322749723632782</v>
      </c>
      <c r="D21" s="127">
        <f t="shared" si="4"/>
        <v>90.035802733727024</v>
      </c>
      <c r="E21" s="127">
        <f t="shared" si="4"/>
        <v>84.577074245435085</v>
      </c>
      <c r="F21" s="127">
        <f t="shared" si="4"/>
        <v>85.999882491202712</v>
      </c>
      <c r="G21" s="127">
        <f t="shared" si="4"/>
        <v>86.445992679295813</v>
      </c>
      <c r="H21" s="127"/>
      <c r="I21" s="127"/>
    </row>
    <row r="22" spans="1:24" x14ac:dyDescent="0.2">
      <c r="A22" s="123"/>
      <c r="B22" s="134"/>
      <c r="C22" s="134"/>
      <c r="D22" s="134"/>
      <c r="E22" s="134"/>
      <c r="F22" s="134"/>
      <c r="G22" s="134"/>
      <c r="H22" s="135"/>
      <c r="I22" s="127"/>
    </row>
    <row r="23" spans="1:24" x14ac:dyDescent="0.2">
      <c r="A23" s="123"/>
      <c r="B23" s="134"/>
      <c r="C23" s="134"/>
      <c r="D23" s="134"/>
      <c r="E23" s="134"/>
      <c r="F23" s="134"/>
      <c r="G23" s="134"/>
      <c r="H23" s="135"/>
      <c r="I23" s="127"/>
    </row>
    <row r="24" spans="1:24" ht="16.5" x14ac:dyDescent="0.2">
      <c r="A24" s="66" t="s">
        <v>103</v>
      </c>
      <c r="B24" s="134"/>
      <c r="C24" s="134"/>
      <c r="D24" s="134"/>
      <c r="E24" s="134"/>
      <c r="F24" s="134"/>
      <c r="G24" s="134"/>
      <c r="H24" s="136"/>
    </row>
    <row r="26" spans="1:24" x14ac:dyDescent="0.2">
      <c r="T26" s="131"/>
      <c r="U26" s="131"/>
      <c r="V26" s="132"/>
      <c r="W26" s="132"/>
      <c r="X26" s="132"/>
    </row>
    <row r="27" spans="1:24" x14ac:dyDescent="0.2">
      <c r="S27" s="133"/>
    </row>
    <row r="28" spans="1:24" x14ac:dyDescent="0.2">
      <c r="S28" s="133"/>
    </row>
    <row r="29" spans="1:24" x14ac:dyDescent="0.2">
      <c r="S29" s="133"/>
    </row>
    <row r="30" spans="1:24" x14ac:dyDescent="0.2">
      <c r="S30" s="133"/>
    </row>
    <row r="43" spans="1:1" x14ac:dyDescent="0.2">
      <c r="A43" s="125" t="s">
        <v>53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85E7D-D086-4122-BEAC-6ECC110BF711}">
  <dimension ref="A1:I19"/>
  <sheetViews>
    <sheetView zoomScale="90" zoomScaleNormal="90" workbookViewId="0">
      <pane xSplit="1" ySplit="1" topLeftCell="B2" activePane="bottomRight" state="frozen"/>
      <selection activeCell="D50" sqref="D50"/>
      <selection pane="topRight" activeCell="D50" sqref="D50"/>
      <selection pane="bottomLeft" activeCell="D50" sqref="D50"/>
      <selection pane="bottomRight" activeCell="I2" sqref="I2"/>
    </sheetView>
  </sheetViews>
  <sheetFormatPr defaultRowHeight="15" x14ac:dyDescent="0.25"/>
  <cols>
    <col min="1" max="1" width="32" bestFit="1" customWidth="1"/>
    <col min="2" max="5" width="14.42578125" bestFit="1" customWidth="1"/>
    <col min="6" max="6" width="14" bestFit="1" customWidth="1"/>
    <col min="7" max="7" width="12.7109375" customWidth="1"/>
  </cols>
  <sheetData>
    <row r="1" spans="1:9" x14ac:dyDescent="0.25">
      <c r="B1" s="140">
        <v>2018</v>
      </c>
      <c r="C1" s="140">
        <v>2019</v>
      </c>
      <c r="D1" s="140">
        <v>2020</v>
      </c>
      <c r="E1" s="140">
        <v>2021</v>
      </c>
      <c r="F1" s="140">
        <v>2022</v>
      </c>
      <c r="G1" s="140">
        <v>2023</v>
      </c>
      <c r="H1" s="140">
        <v>2024</v>
      </c>
      <c r="I1" s="140" t="s">
        <v>75</v>
      </c>
    </row>
    <row r="2" spans="1:9" x14ac:dyDescent="0.25">
      <c r="A2" s="145" t="s">
        <v>100</v>
      </c>
      <c r="B2" s="142">
        <v>554.84400000000005</v>
      </c>
      <c r="C2" s="142">
        <v>722.61599999999999</v>
      </c>
      <c r="D2" s="142">
        <v>684.65599999999995</v>
      </c>
      <c r="E2" s="142">
        <v>766.83299999999997</v>
      </c>
      <c r="F2" s="142">
        <v>781.18700000000001</v>
      </c>
      <c r="G2" s="142">
        <v>739.09699999999998</v>
      </c>
      <c r="H2" s="142">
        <v>668.31600000000003</v>
      </c>
      <c r="I2" s="144">
        <f>(H2/G2-1)*100</f>
        <v>-9.5766861453909229</v>
      </c>
    </row>
    <row r="3" spans="1:9" x14ac:dyDescent="0.25">
      <c r="A3" s="145" t="s">
        <v>101</v>
      </c>
      <c r="B3" s="142">
        <v>53.373117999999998</v>
      </c>
      <c r="C3" s="142">
        <v>57.052953000000002</v>
      </c>
      <c r="D3" s="142">
        <v>47.456783999999999</v>
      </c>
      <c r="E3" s="142">
        <v>49.821201000000002</v>
      </c>
      <c r="F3" s="142">
        <v>49.525955000000003</v>
      </c>
      <c r="G3" s="142">
        <v>56.789135999999999</v>
      </c>
      <c r="H3" s="142">
        <v>58.162917999999998</v>
      </c>
      <c r="I3" s="144">
        <f>(H3/G3-1)*100</f>
        <v>2.419092975811421</v>
      </c>
    </row>
    <row r="4" spans="1:9" x14ac:dyDescent="0.25">
      <c r="B4" s="141"/>
      <c r="C4" s="141"/>
      <c r="D4" s="141"/>
      <c r="E4" s="141"/>
      <c r="F4" s="141"/>
      <c r="G4" s="141"/>
    </row>
    <row r="6" spans="1:9" ht="16.5" x14ac:dyDescent="0.25">
      <c r="A6" s="66" t="s">
        <v>102</v>
      </c>
    </row>
    <row r="11" spans="1:9" x14ac:dyDescent="0.25">
      <c r="A11" s="14"/>
    </row>
    <row r="12" spans="1:9" x14ac:dyDescent="0.25">
      <c r="A12" s="143"/>
    </row>
    <row r="17" spans="1:3" x14ac:dyDescent="0.25">
      <c r="C17" s="83"/>
    </row>
    <row r="19" spans="1:3" x14ac:dyDescent="0.25">
      <c r="A19" t="s">
        <v>270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D7DC-A143-4EF7-BFCA-F1539C574AF4}">
  <dimension ref="A1:H28"/>
  <sheetViews>
    <sheetView workbookViewId="0">
      <selection activeCell="G18" sqref="G18"/>
    </sheetView>
  </sheetViews>
  <sheetFormatPr defaultRowHeight="15" x14ac:dyDescent="0.25"/>
  <cols>
    <col min="2" max="2" width="35.7109375" customWidth="1"/>
    <col min="3" max="6" width="10" bestFit="1" customWidth="1"/>
  </cols>
  <sheetData>
    <row r="1" spans="1:8" x14ac:dyDescent="0.25">
      <c r="A1" s="434"/>
      <c r="B1" s="434"/>
      <c r="C1" s="434"/>
      <c r="D1" s="434"/>
      <c r="E1" s="434"/>
      <c r="F1" s="434"/>
      <c r="G1" s="434"/>
      <c r="H1" s="434"/>
    </row>
    <row r="2" spans="1:8" ht="15.75" thickBot="1" x14ac:dyDescent="0.3">
      <c r="A2" s="434"/>
      <c r="B2" s="432" t="s">
        <v>306</v>
      </c>
      <c r="C2" s="434"/>
      <c r="D2" s="434"/>
      <c r="E2" s="434"/>
      <c r="F2" s="434"/>
      <c r="G2" s="434"/>
      <c r="H2" s="434"/>
    </row>
    <row r="3" spans="1:8" ht="17.25" thickBot="1" x14ac:dyDescent="0.35">
      <c r="A3" s="434"/>
      <c r="B3" s="699"/>
      <c r="C3" s="700">
        <v>2021</v>
      </c>
      <c r="D3" s="700">
        <v>2022</v>
      </c>
      <c r="E3" s="700">
        <v>2023</v>
      </c>
      <c r="F3" s="467" t="s">
        <v>463</v>
      </c>
      <c r="G3" s="434"/>
      <c r="H3" s="434"/>
    </row>
    <row r="4" spans="1:8" ht="16.5" x14ac:dyDescent="0.3">
      <c r="A4" s="434"/>
      <c r="B4" s="701" t="s">
        <v>307</v>
      </c>
      <c r="C4" s="702"/>
      <c r="D4" s="702"/>
      <c r="E4" s="702"/>
      <c r="F4" s="468"/>
      <c r="G4" s="434"/>
      <c r="H4" s="434"/>
    </row>
    <row r="5" spans="1:8" ht="16.5" x14ac:dyDescent="0.3">
      <c r="A5" s="434"/>
      <c r="B5" s="703" t="s">
        <v>308</v>
      </c>
      <c r="C5" s="704">
        <f>C6+C7</f>
        <v>-569.69443161105153</v>
      </c>
      <c r="D5" s="704">
        <f>D6+D7</f>
        <v>-540.00114682408537</v>
      </c>
      <c r="E5" s="704">
        <f>E6+E7</f>
        <v>-619.258509610803</v>
      </c>
      <c r="F5" s="469">
        <f>F6+F7</f>
        <v>-619.258509610803</v>
      </c>
      <c r="G5" s="434"/>
      <c r="H5" s="434"/>
    </row>
    <row r="6" spans="1:8" ht="16.5" x14ac:dyDescent="0.3">
      <c r="A6" s="434"/>
      <c r="B6" s="703" t="s">
        <v>309</v>
      </c>
      <c r="C6" s="704">
        <v>581.37940314996501</v>
      </c>
      <c r="D6" s="704">
        <v>810.59537653119389</v>
      </c>
      <c r="E6" s="704">
        <v>822.75430717916174</v>
      </c>
      <c r="F6" s="469">
        <v>822.75430717916174</v>
      </c>
      <c r="G6" s="434"/>
      <c r="H6" s="434"/>
    </row>
    <row r="7" spans="1:8" ht="16.5" x14ac:dyDescent="0.3">
      <c r="A7" s="434"/>
      <c r="B7" s="703" t="s">
        <v>310</v>
      </c>
      <c r="C7" s="704">
        <v>-1151.0738347610165</v>
      </c>
      <c r="D7" s="704">
        <v>-1350.5965233552793</v>
      </c>
      <c r="E7" s="704">
        <v>-1442.0128167899647</v>
      </c>
      <c r="F7" s="469">
        <v>-1442.0128167899647</v>
      </c>
      <c r="G7" s="434"/>
      <c r="H7" s="434"/>
    </row>
    <row r="8" spans="1:8" ht="16.5" x14ac:dyDescent="0.3">
      <c r="A8" s="434"/>
      <c r="B8" s="701"/>
      <c r="C8" s="702"/>
      <c r="D8" s="702"/>
      <c r="E8" s="702"/>
      <c r="F8" s="468"/>
      <c r="G8" s="434"/>
      <c r="H8" s="434"/>
    </row>
    <row r="9" spans="1:8" ht="16.5" x14ac:dyDescent="0.3">
      <c r="A9" s="434"/>
      <c r="B9" s="703" t="s">
        <v>311</v>
      </c>
      <c r="C9" s="705">
        <f t="shared" ref="C9:D9" si="0">C10+C13</f>
        <v>1678.2821636595613</v>
      </c>
      <c r="D9" s="705">
        <f t="shared" si="0"/>
        <v>1972.1844735240379</v>
      </c>
      <c r="E9" s="705">
        <f>E10+E13</f>
        <v>2207.31992214006</v>
      </c>
      <c r="F9" s="470">
        <f>+F10+F13</f>
        <v>2207.31992214006</v>
      </c>
      <c r="G9" s="434"/>
      <c r="H9" s="434"/>
    </row>
    <row r="10" spans="1:8" ht="16.5" x14ac:dyDescent="0.3">
      <c r="A10" s="434"/>
      <c r="B10" s="706" t="s">
        <v>312</v>
      </c>
      <c r="C10" s="705">
        <v>2866.8378994504369</v>
      </c>
      <c r="D10" s="705">
        <v>3371.5317943845484</v>
      </c>
      <c r="E10" s="705">
        <v>3490.6409089743493</v>
      </c>
      <c r="F10" s="470">
        <v>3490.6409089743493</v>
      </c>
      <c r="G10" s="434"/>
      <c r="H10" s="434"/>
    </row>
    <row r="11" spans="1:8" ht="16.5" x14ac:dyDescent="0.3">
      <c r="A11" s="434"/>
      <c r="B11" s="707" t="s">
        <v>313</v>
      </c>
      <c r="C11" s="705">
        <v>12.227707340000002</v>
      </c>
      <c r="D11" s="705">
        <v>497.71453445899999</v>
      </c>
      <c r="E11" s="705">
        <v>677.64324799748988</v>
      </c>
      <c r="F11" s="470">
        <v>677.64324799748988</v>
      </c>
      <c r="G11" s="434"/>
      <c r="H11" s="434"/>
    </row>
    <row r="12" spans="1:8" ht="16.5" x14ac:dyDescent="0.3">
      <c r="A12" s="434"/>
      <c r="B12" s="708" t="s">
        <v>314</v>
      </c>
      <c r="C12" s="705">
        <v>1182.2771310241792</v>
      </c>
      <c r="D12" s="705">
        <v>1205.5521213584284</v>
      </c>
      <c r="E12" s="705">
        <v>1205.8537724532168</v>
      </c>
      <c r="F12" s="470">
        <v>1205.8537724532168</v>
      </c>
      <c r="G12" s="434"/>
      <c r="H12" s="434"/>
    </row>
    <row r="13" spans="1:8" ht="16.5" x14ac:dyDescent="0.3">
      <c r="A13" s="434"/>
      <c r="B13" s="706" t="s">
        <v>315</v>
      </c>
      <c r="C13" s="705">
        <v>-1188.5557357908756</v>
      </c>
      <c r="D13" s="705">
        <v>-1399.3473208605105</v>
      </c>
      <c r="E13" s="705">
        <v>-1283.3209868342892</v>
      </c>
      <c r="F13" s="470">
        <v>-1283.3209868342892</v>
      </c>
      <c r="G13" s="434"/>
      <c r="H13" s="434"/>
    </row>
    <row r="14" spans="1:8" ht="16.5" x14ac:dyDescent="0.3">
      <c r="A14" s="434"/>
      <c r="B14" s="703"/>
      <c r="C14" s="702"/>
      <c r="D14" s="702"/>
      <c r="E14" s="702"/>
      <c r="F14" s="468"/>
      <c r="G14" s="434"/>
      <c r="H14" s="434"/>
    </row>
    <row r="15" spans="1:8" ht="16.5" x14ac:dyDescent="0.3">
      <c r="A15" s="434"/>
      <c r="B15" s="701" t="s">
        <v>316</v>
      </c>
      <c r="C15" s="709">
        <f t="shared" ref="C15:D15" si="1">C16+C17</f>
        <v>-1159.2358922226281</v>
      </c>
      <c r="D15" s="709">
        <f t="shared" si="1"/>
        <v>-1867.1397001112264</v>
      </c>
      <c r="E15" s="709">
        <f>E16+E17</f>
        <v>-1901.7028470765863</v>
      </c>
      <c r="F15" s="471">
        <f>F16+F17</f>
        <v>-1901.7028470765863</v>
      </c>
      <c r="G15" s="434"/>
      <c r="H15" s="434"/>
    </row>
    <row r="16" spans="1:8" ht="16.5" x14ac:dyDescent="0.3">
      <c r="A16" s="434"/>
      <c r="B16" s="703" t="s">
        <v>317</v>
      </c>
      <c r="C16" s="705">
        <v>2198.7037507710179</v>
      </c>
      <c r="D16" s="705">
        <v>3345.8642081551543</v>
      </c>
      <c r="E16" s="705">
        <v>3355.2855091471083</v>
      </c>
      <c r="F16" s="470">
        <v>3355.2855091471083</v>
      </c>
      <c r="G16" s="434"/>
      <c r="H16" s="434"/>
    </row>
    <row r="17" spans="1:8" ht="16.5" x14ac:dyDescent="0.3">
      <c r="A17" s="434"/>
      <c r="B17" s="703" t="s">
        <v>318</v>
      </c>
      <c r="C17" s="705">
        <v>-3357.939642993646</v>
      </c>
      <c r="D17" s="705">
        <v>-5213.0039082663807</v>
      </c>
      <c r="E17" s="705">
        <v>-5256.9883562236946</v>
      </c>
      <c r="F17" s="470">
        <v>-5256.9883562236946</v>
      </c>
      <c r="G17" s="434"/>
      <c r="H17" s="434"/>
    </row>
    <row r="18" spans="1:8" ht="16.5" x14ac:dyDescent="0.3">
      <c r="A18" s="434"/>
      <c r="B18" s="701"/>
      <c r="C18" s="702"/>
      <c r="D18" s="702"/>
      <c r="E18" s="702"/>
      <c r="F18" s="468"/>
      <c r="G18" s="434"/>
      <c r="H18" s="434"/>
    </row>
    <row r="19" spans="1:8" ht="16.5" x14ac:dyDescent="0.3">
      <c r="A19" s="434"/>
      <c r="B19" s="703" t="s">
        <v>319</v>
      </c>
      <c r="C19" s="704">
        <v>-611.16690804262771</v>
      </c>
      <c r="D19" s="704">
        <v>-104.44156839865445</v>
      </c>
      <c r="E19" s="704">
        <v>-142.94189067549814</v>
      </c>
      <c r="F19" s="469">
        <v>-142.94189067549814</v>
      </c>
      <c r="G19" s="434"/>
      <c r="H19" s="434"/>
    </row>
    <row r="20" spans="1:8" ht="16.5" x14ac:dyDescent="0.3">
      <c r="A20" s="434"/>
      <c r="B20" s="703" t="s">
        <v>320</v>
      </c>
      <c r="C20" s="704">
        <f t="shared" ref="C20:D20" si="2">C21+C22</f>
        <v>-611.16690804262771</v>
      </c>
      <c r="D20" s="704">
        <f t="shared" si="2"/>
        <v>-104.44156839865445</v>
      </c>
      <c r="E20" s="704">
        <f>E21+E22</f>
        <v>-142.94189067549814</v>
      </c>
      <c r="F20" s="469">
        <f>F21+F22</f>
        <v>-142.94189067549814</v>
      </c>
      <c r="G20" s="434"/>
      <c r="H20" s="434"/>
    </row>
    <row r="21" spans="1:8" ht="16.5" x14ac:dyDescent="0.3">
      <c r="A21" s="434"/>
      <c r="B21" s="703" t="s">
        <v>321</v>
      </c>
      <c r="C21" s="705">
        <v>3139.6265183726132</v>
      </c>
      <c r="D21" s="705">
        <v>3749.6123296067813</v>
      </c>
      <c r="E21" s="705">
        <v>3784.1198992521117</v>
      </c>
      <c r="F21" s="470">
        <v>3784.1198992521117</v>
      </c>
      <c r="G21" s="434"/>
      <c r="H21" s="434"/>
    </row>
    <row r="22" spans="1:8" ht="16.5" x14ac:dyDescent="0.3">
      <c r="A22" s="434"/>
      <c r="B22" s="703" t="s">
        <v>322</v>
      </c>
      <c r="C22" s="705">
        <v>-3750.7934264152409</v>
      </c>
      <c r="D22" s="705">
        <v>-3854.0538980054357</v>
      </c>
      <c r="E22" s="705">
        <v>-3927.0617899276099</v>
      </c>
      <c r="F22" s="470">
        <v>-3927.0617899276099</v>
      </c>
      <c r="G22" s="434"/>
      <c r="H22" s="434"/>
    </row>
    <row r="23" spans="1:8" ht="16.5" x14ac:dyDescent="0.3">
      <c r="A23" s="434"/>
      <c r="B23" s="701"/>
      <c r="C23" s="702"/>
      <c r="D23" s="702"/>
      <c r="E23" s="702"/>
      <c r="F23" s="468"/>
      <c r="G23" s="434"/>
      <c r="H23" s="434"/>
    </row>
    <row r="24" spans="1:8" ht="16.5" x14ac:dyDescent="0.3">
      <c r="A24" s="434"/>
      <c r="B24" s="710" t="s">
        <v>323</v>
      </c>
      <c r="C24" s="711">
        <v>-661.815068216746</v>
      </c>
      <c r="D24" s="711">
        <v>-539.39794180992828</v>
      </c>
      <c r="E24" s="711">
        <v>-456.5833252228274</v>
      </c>
      <c r="F24" s="471">
        <v>-456.5833252228274</v>
      </c>
      <c r="G24" s="434"/>
      <c r="H24" s="434"/>
    </row>
    <row r="25" spans="1:8" ht="17.25" thickBot="1" x14ac:dyDescent="0.35">
      <c r="A25" s="434"/>
      <c r="B25" s="712" t="s">
        <v>324</v>
      </c>
      <c r="C25" s="713">
        <v>-13.105243967645045</v>
      </c>
      <c r="D25" s="713">
        <v>-9.8060205504273821</v>
      </c>
      <c r="E25" s="713">
        <v>-7.6915974928186888</v>
      </c>
      <c r="F25" s="472">
        <v>-7.6915974928186888</v>
      </c>
      <c r="G25" s="434"/>
      <c r="H25" s="434"/>
    </row>
    <row r="26" spans="1:8" x14ac:dyDescent="0.25">
      <c r="A26" s="434"/>
      <c r="B26" s="434"/>
      <c r="C26" s="434"/>
      <c r="D26" s="434"/>
      <c r="E26" s="434"/>
      <c r="F26" s="434"/>
      <c r="G26" s="434"/>
      <c r="H26" s="434"/>
    </row>
    <row r="27" spans="1:8" x14ac:dyDescent="0.25">
      <c r="A27" s="434"/>
      <c r="B27" s="434"/>
      <c r="C27" s="434"/>
      <c r="D27" s="434"/>
      <c r="E27" s="434"/>
      <c r="F27" s="434"/>
      <c r="G27" s="434"/>
      <c r="H27" s="434"/>
    </row>
    <row r="28" spans="1:8" x14ac:dyDescent="0.25">
      <c r="A28" s="434"/>
      <c r="B28" s="434"/>
      <c r="C28" s="434"/>
      <c r="D28" s="434"/>
      <c r="E28" s="434"/>
      <c r="F28" s="434"/>
      <c r="G28" s="434"/>
      <c r="H28" s="43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6059-4DC5-4CAD-9472-A653AA2CA271}">
  <dimension ref="B1:N9"/>
  <sheetViews>
    <sheetView workbookViewId="0">
      <selection activeCell="D4" sqref="D4:G5"/>
    </sheetView>
  </sheetViews>
  <sheetFormatPr defaultRowHeight="15" x14ac:dyDescent="0.25"/>
  <cols>
    <col min="2" max="2" width="29.85546875" customWidth="1"/>
  </cols>
  <sheetData>
    <row r="1" spans="2:14" x14ac:dyDescent="0.25">
      <c r="B1" s="434"/>
      <c r="C1" s="434">
        <v>2022</v>
      </c>
      <c r="D1" s="776">
        <v>2023</v>
      </c>
      <c r="E1" s="776"/>
      <c r="F1" s="776"/>
      <c r="G1" s="776"/>
      <c r="H1" s="776">
        <v>2024</v>
      </c>
      <c r="I1" s="776"/>
      <c r="J1" s="776"/>
      <c r="K1" s="776"/>
      <c r="L1" s="434"/>
      <c r="M1" s="434"/>
      <c r="N1" s="434"/>
    </row>
    <row r="2" spans="2:14" ht="15.75" thickBot="1" x14ac:dyDescent="0.3">
      <c r="B2" s="434"/>
      <c r="C2" s="473" t="s">
        <v>67</v>
      </c>
      <c r="D2" s="473" t="s">
        <v>64</v>
      </c>
      <c r="E2" s="473" t="s">
        <v>65</v>
      </c>
      <c r="F2" s="473" t="s">
        <v>66</v>
      </c>
      <c r="G2" s="473" t="s">
        <v>67</v>
      </c>
      <c r="H2" s="473" t="s">
        <v>64</v>
      </c>
      <c r="I2" s="473" t="s">
        <v>65</v>
      </c>
      <c r="J2" s="473" t="s">
        <v>66</v>
      </c>
      <c r="K2" s="473" t="s">
        <v>67</v>
      </c>
      <c r="L2" s="434"/>
      <c r="M2" s="434"/>
      <c r="N2" s="434"/>
    </row>
    <row r="3" spans="2:14" ht="15.75" thickBot="1" x14ac:dyDescent="0.3">
      <c r="B3" s="434"/>
      <c r="C3" s="474">
        <v>44896</v>
      </c>
      <c r="D3" s="474">
        <v>44986</v>
      </c>
      <c r="E3" s="474">
        <v>45078</v>
      </c>
      <c r="F3" s="474">
        <v>45170</v>
      </c>
      <c r="G3" s="474">
        <v>45261</v>
      </c>
      <c r="H3" s="474">
        <v>45352</v>
      </c>
      <c r="I3" s="474">
        <v>45444</v>
      </c>
      <c r="J3" s="474">
        <v>45536</v>
      </c>
      <c r="K3" s="475">
        <v>45627</v>
      </c>
      <c r="L3" s="434"/>
      <c r="M3" s="434"/>
      <c r="N3" s="434"/>
    </row>
    <row r="4" spans="2:14" ht="16.5" x14ac:dyDescent="0.3">
      <c r="B4" s="476" t="s">
        <v>325</v>
      </c>
      <c r="C4" s="477">
        <v>8537.0496658500015</v>
      </c>
      <c r="D4" s="477">
        <v>8309.2914806083336</v>
      </c>
      <c r="E4" s="477">
        <v>8525.9527330333349</v>
      </c>
      <c r="F4" s="477">
        <v>8228.0518127916675</v>
      </c>
      <c r="G4" s="477">
        <v>8474.4436346916664</v>
      </c>
      <c r="H4" s="477">
        <v>8309.2914806083336</v>
      </c>
      <c r="I4" s="477">
        <v>8525.9527330333349</v>
      </c>
      <c r="J4" s="477">
        <v>8228.0518127916675</v>
      </c>
      <c r="K4" s="477">
        <v>8474.4436346916664</v>
      </c>
      <c r="L4" s="434"/>
      <c r="M4" s="434"/>
      <c r="N4" s="434"/>
    </row>
    <row r="5" spans="2:14" ht="15.75" x14ac:dyDescent="0.25">
      <c r="B5" s="478" t="s">
        <v>326</v>
      </c>
      <c r="C5" s="479">
        <v>48.478297716248527</v>
      </c>
      <c r="D5" s="479">
        <v>49.219779944102697</v>
      </c>
      <c r="E5" s="479">
        <v>48.781798090091456</v>
      </c>
      <c r="F5" s="479">
        <v>52.235335122325509</v>
      </c>
      <c r="G5" s="479">
        <v>51.003876565959757</v>
      </c>
      <c r="H5" s="479">
        <v>49.219779944102697</v>
      </c>
      <c r="I5" s="479">
        <v>48.781798090091456</v>
      </c>
      <c r="J5" s="479">
        <v>52.235335122325509</v>
      </c>
      <c r="K5" s="479">
        <v>51.003876565959757</v>
      </c>
      <c r="L5" s="434"/>
      <c r="M5" s="434"/>
      <c r="N5" s="434"/>
    </row>
    <row r="6" spans="2:14" x14ac:dyDescent="0.25"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</row>
    <row r="7" spans="2:14" x14ac:dyDescent="0.25"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</row>
    <row r="8" spans="2:14" x14ac:dyDescent="0.25"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</row>
    <row r="9" spans="2:14" x14ac:dyDescent="0.25">
      <c r="B9" s="434"/>
      <c r="C9" s="434"/>
      <c r="D9" s="432" t="s">
        <v>327</v>
      </c>
      <c r="E9" s="434"/>
      <c r="F9" s="434"/>
      <c r="G9" s="434"/>
      <c r="H9" s="434"/>
      <c r="I9" s="434"/>
      <c r="J9" s="434"/>
      <c r="K9" s="434"/>
      <c r="L9" s="434"/>
      <c r="M9" s="434"/>
      <c r="N9" s="434"/>
    </row>
  </sheetData>
  <mergeCells count="2">
    <mergeCell ref="D1:G1"/>
    <mergeCell ref="H1:K1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FB98A-E297-4983-9B85-D1130A63F4DF}">
  <dimension ref="B2:F39"/>
  <sheetViews>
    <sheetView topLeftCell="A19" workbookViewId="0">
      <selection activeCell="J29" sqref="J29"/>
    </sheetView>
  </sheetViews>
  <sheetFormatPr defaultRowHeight="15" x14ac:dyDescent="0.25"/>
  <cols>
    <col min="2" max="2" width="36.7109375" customWidth="1"/>
    <col min="3" max="3" width="10" bestFit="1" customWidth="1"/>
  </cols>
  <sheetData>
    <row r="2" spans="2:6" ht="15.75" thickBot="1" x14ac:dyDescent="0.3">
      <c r="B2" s="432" t="s">
        <v>328</v>
      </c>
    </row>
    <row r="3" spans="2:6" ht="31.5" thickBot="1" x14ac:dyDescent="0.35">
      <c r="B3" s="480"/>
      <c r="C3" s="481">
        <v>44896</v>
      </c>
      <c r="D3" s="481">
        <v>45261</v>
      </c>
      <c r="E3" s="481">
        <v>45627</v>
      </c>
      <c r="F3" s="482" t="s">
        <v>75</v>
      </c>
    </row>
    <row r="4" spans="2:6" x14ac:dyDescent="0.25">
      <c r="B4" s="483" t="s">
        <v>329</v>
      </c>
      <c r="C4" s="484">
        <f t="shared" ref="C4:D4" si="0">C5+C8</f>
        <v>8537.0496658500015</v>
      </c>
      <c r="D4" s="484">
        <f t="shared" si="0"/>
        <v>8474.44363469167</v>
      </c>
      <c r="E4" s="484">
        <f>E5+E8</f>
        <v>8474.44363469167</v>
      </c>
      <c r="F4" s="512">
        <f>(E4/D4-1)*100</f>
        <v>0</v>
      </c>
    </row>
    <row r="5" spans="2:6" x14ac:dyDescent="0.25">
      <c r="B5" s="486" t="s">
        <v>330</v>
      </c>
      <c r="C5" s="484">
        <f t="shared" ref="C5:D5" si="1">C6+C7</f>
        <v>5410.7931290916649</v>
      </c>
      <c r="D5" s="484">
        <f t="shared" si="1"/>
        <v>5190.4981228416664</v>
      </c>
      <c r="E5" s="484">
        <f>E6+E7</f>
        <v>5190.4981228416664</v>
      </c>
      <c r="F5" s="512">
        <f t="shared" ref="F5:F22" si="2">(E5/D5-1)*100</f>
        <v>0</v>
      </c>
    </row>
    <row r="6" spans="2:6" ht="16.5" x14ac:dyDescent="0.3">
      <c r="B6" s="487" t="s">
        <v>331</v>
      </c>
      <c r="C6" s="488">
        <v>188.929542</v>
      </c>
      <c r="D6" s="488">
        <v>196.091992</v>
      </c>
      <c r="E6" s="488">
        <v>196.091992</v>
      </c>
      <c r="F6" s="485">
        <f t="shared" si="2"/>
        <v>0</v>
      </c>
    </row>
    <row r="7" spans="2:6" ht="16.5" x14ac:dyDescent="0.3">
      <c r="B7" s="489" t="s">
        <v>332</v>
      </c>
      <c r="C7" s="488">
        <v>5221.8635870916651</v>
      </c>
      <c r="D7" s="488">
        <v>4994.4061308416667</v>
      </c>
      <c r="E7" s="488">
        <v>4994.4061308416667</v>
      </c>
      <c r="F7" s="485">
        <f t="shared" si="2"/>
        <v>0</v>
      </c>
    </row>
    <row r="8" spans="2:6" x14ac:dyDescent="0.25">
      <c r="B8" s="490" t="s">
        <v>333</v>
      </c>
      <c r="C8" s="484">
        <f t="shared" ref="C8:D8" si="3">C9+C13</f>
        <v>3126.2565367583366</v>
      </c>
      <c r="D8" s="484">
        <f t="shared" si="3"/>
        <v>3283.9455118500041</v>
      </c>
      <c r="E8" s="484">
        <f>E9+E13</f>
        <v>3283.9455118500041</v>
      </c>
      <c r="F8" s="512">
        <f t="shared" si="2"/>
        <v>0</v>
      </c>
    </row>
    <row r="9" spans="2:6" ht="16.5" x14ac:dyDescent="0.3">
      <c r="B9" s="489" t="s">
        <v>334</v>
      </c>
      <c r="C9" s="488">
        <f>C10+C11+C12</f>
        <v>4055.6617667916671</v>
      </c>
      <c r="D9" s="488">
        <f t="shared" ref="D9" si="4">D10+D11+D12</f>
        <v>4235.8356481666669</v>
      </c>
      <c r="E9" s="488">
        <f>E10+E11+E12</f>
        <v>4235.8356481666669</v>
      </c>
      <c r="F9" s="485">
        <f t="shared" si="2"/>
        <v>0</v>
      </c>
    </row>
    <row r="10" spans="2:6" ht="16.5" x14ac:dyDescent="0.3">
      <c r="B10" s="491" t="s">
        <v>335</v>
      </c>
      <c r="C10" s="488">
        <v>407.03109105000004</v>
      </c>
      <c r="D10" s="488">
        <v>420.350501925</v>
      </c>
      <c r="E10" s="488">
        <v>420.350501925</v>
      </c>
      <c r="F10" s="485">
        <f t="shared" si="2"/>
        <v>0</v>
      </c>
    </row>
    <row r="11" spans="2:6" ht="16.5" x14ac:dyDescent="0.3">
      <c r="B11" s="491" t="s">
        <v>336</v>
      </c>
      <c r="C11" s="488">
        <v>20.731318750000003</v>
      </c>
      <c r="D11" s="488">
        <v>15.389635016666668</v>
      </c>
      <c r="E11" s="488">
        <v>15.389635016666668</v>
      </c>
      <c r="F11" s="485">
        <f t="shared" si="2"/>
        <v>0</v>
      </c>
    </row>
    <row r="12" spans="2:6" ht="16.5" x14ac:dyDescent="0.3">
      <c r="B12" s="491" t="s">
        <v>337</v>
      </c>
      <c r="C12" s="488">
        <v>3627.899356991667</v>
      </c>
      <c r="D12" s="488">
        <v>3800.0955112250003</v>
      </c>
      <c r="E12" s="488">
        <v>3800.0955112250003</v>
      </c>
      <c r="F12" s="485">
        <f t="shared" si="2"/>
        <v>0</v>
      </c>
    </row>
    <row r="13" spans="2:6" ht="16.5" x14ac:dyDescent="0.3">
      <c r="B13" s="489" t="s">
        <v>338</v>
      </c>
      <c r="C13" s="488">
        <v>-929.40523003333044</v>
      </c>
      <c r="D13" s="488">
        <v>-951.89013631666296</v>
      </c>
      <c r="E13" s="488">
        <v>-951.89013631666296</v>
      </c>
      <c r="F13" s="485">
        <f t="shared" si="2"/>
        <v>0</v>
      </c>
    </row>
    <row r="14" spans="2:6" ht="16.5" x14ac:dyDescent="0.3">
      <c r="B14" s="492"/>
      <c r="C14" s="484"/>
      <c r="D14" s="484"/>
      <c r="E14" s="484"/>
      <c r="F14" s="485"/>
    </row>
    <row r="15" spans="2:6" x14ac:dyDescent="0.25">
      <c r="B15" s="490" t="s">
        <v>339</v>
      </c>
      <c r="C15" s="493">
        <f>C16+C21</f>
        <v>8537.0496658499997</v>
      </c>
      <c r="D15" s="493">
        <f t="shared" ref="D15:E15" si="5">D16+D21</f>
        <v>8474.4436346916664</v>
      </c>
      <c r="E15" s="493">
        <f t="shared" si="5"/>
        <v>8474.4436346916664</v>
      </c>
      <c r="F15" s="512">
        <f t="shared" si="2"/>
        <v>0</v>
      </c>
    </row>
    <row r="16" spans="2:6" ht="16.5" x14ac:dyDescent="0.3">
      <c r="B16" s="491" t="s">
        <v>340</v>
      </c>
      <c r="C16" s="493">
        <f>C17+C18</f>
        <v>2559.0104804833331</v>
      </c>
      <c r="D16" s="493">
        <f t="shared" ref="D16:E16" si="6">D17+D18</f>
        <v>2631.0556202916669</v>
      </c>
      <c r="E16" s="493">
        <f t="shared" si="6"/>
        <v>2631.0556202916669</v>
      </c>
      <c r="F16" s="512">
        <f t="shared" si="2"/>
        <v>0</v>
      </c>
    </row>
    <row r="17" spans="2:6" ht="16.5" x14ac:dyDescent="0.3">
      <c r="B17" s="494" t="s">
        <v>341</v>
      </c>
      <c r="C17" s="488">
        <v>171.11695399999999</v>
      </c>
      <c r="D17" s="488">
        <v>169.51480699999999</v>
      </c>
      <c r="E17" s="488">
        <v>169.51480699999996</v>
      </c>
      <c r="F17" s="485">
        <f t="shared" si="2"/>
        <v>-2.2204460492503131E-14</v>
      </c>
    </row>
    <row r="18" spans="2:6" x14ac:dyDescent="0.25">
      <c r="B18" s="495" t="s">
        <v>342</v>
      </c>
      <c r="C18" s="493">
        <v>2387.8935264833331</v>
      </c>
      <c r="D18" s="493">
        <v>2461.5408132916668</v>
      </c>
      <c r="E18" s="493">
        <v>2461.5408132916668</v>
      </c>
      <c r="F18" s="512">
        <f t="shared" si="2"/>
        <v>0</v>
      </c>
    </row>
    <row r="19" spans="2:6" ht="16.5" x14ac:dyDescent="0.3">
      <c r="B19" s="496" t="s">
        <v>343</v>
      </c>
      <c r="C19" s="488">
        <v>1005.4872679833334</v>
      </c>
      <c r="D19" s="488">
        <v>1037.3936241500001</v>
      </c>
      <c r="E19" s="488">
        <v>1037.3936241500001</v>
      </c>
      <c r="F19" s="485">
        <f t="shared" si="2"/>
        <v>0</v>
      </c>
    </row>
    <row r="20" spans="2:6" ht="16.5" x14ac:dyDescent="0.3">
      <c r="B20" s="496" t="s">
        <v>344</v>
      </c>
      <c r="C20" s="488">
        <v>1382.4062584999997</v>
      </c>
      <c r="D20" s="488">
        <v>1424.1471891416668</v>
      </c>
      <c r="E20" s="488">
        <v>1424.1471891416668</v>
      </c>
      <c r="F20" s="485">
        <f t="shared" si="2"/>
        <v>0</v>
      </c>
    </row>
    <row r="21" spans="2:6" ht="16.5" x14ac:dyDescent="0.3">
      <c r="B21" s="491" t="s">
        <v>345</v>
      </c>
      <c r="C21" s="488">
        <v>5978.039185366667</v>
      </c>
      <c r="D21" s="488">
        <v>5843.3880143999995</v>
      </c>
      <c r="E21" s="488">
        <v>5843.3880143999995</v>
      </c>
      <c r="F21" s="485">
        <f t="shared" si="2"/>
        <v>0</v>
      </c>
    </row>
    <row r="22" spans="2:6" ht="17.25" thickBot="1" x14ac:dyDescent="0.35">
      <c r="B22" s="497" t="s">
        <v>346</v>
      </c>
      <c r="C22" s="498">
        <v>5564.906127891667</v>
      </c>
      <c r="D22" s="498">
        <v>5501.9121018583328</v>
      </c>
      <c r="E22" s="498">
        <v>5501.9121018583328</v>
      </c>
      <c r="F22" s="485">
        <f t="shared" si="2"/>
        <v>0</v>
      </c>
    </row>
    <row r="23" spans="2:6" ht="15.75" thickBot="1" x14ac:dyDescent="0.3">
      <c r="B23" s="500" t="s">
        <v>347</v>
      </c>
      <c r="C23" s="501">
        <f t="shared" ref="C23:D23" si="7">(C22/C21)*100</f>
        <v>93.089154408919114</v>
      </c>
      <c r="D23" s="501">
        <f t="shared" si="7"/>
        <v>94.156199935719485</v>
      </c>
      <c r="E23" s="501">
        <f>(E22/E21)*100</f>
        <v>94.156199935719485</v>
      </c>
      <c r="F23" s="502"/>
    </row>
    <row r="24" spans="2:6" x14ac:dyDescent="0.25">
      <c r="B24" t="s">
        <v>464</v>
      </c>
    </row>
    <row r="27" spans="2:6" ht="15.75" thickBot="1" x14ac:dyDescent="0.3">
      <c r="B27" s="432" t="s">
        <v>348</v>
      </c>
    </row>
    <row r="28" spans="2:6" ht="31.5" thickBot="1" x14ac:dyDescent="0.35">
      <c r="B28" s="480"/>
      <c r="C28" s="481">
        <f>C3</f>
        <v>44896</v>
      </c>
      <c r="D28" s="481">
        <f t="shared" ref="D28:E28" si="8">D3</f>
        <v>45261</v>
      </c>
      <c r="E28" s="481">
        <f t="shared" si="8"/>
        <v>45627</v>
      </c>
      <c r="F28" s="482" t="s">
        <v>75</v>
      </c>
    </row>
    <row r="29" spans="2:6" ht="16.5" x14ac:dyDescent="0.3">
      <c r="B29" s="503" t="s">
        <v>330</v>
      </c>
      <c r="C29" s="484">
        <f t="shared" ref="C29" si="9">C30+C31</f>
        <v>5410.7931290916649</v>
      </c>
      <c r="D29" s="484">
        <f>D30+D31</f>
        <v>5190.4981228416664</v>
      </c>
      <c r="E29" s="484">
        <f>E30+E31</f>
        <v>5190.4981228416664</v>
      </c>
      <c r="F29" s="504">
        <f>(E29/D29-1)*100</f>
        <v>0</v>
      </c>
    </row>
    <row r="30" spans="2:6" ht="16.5" x14ac:dyDescent="0.3">
      <c r="B30" s="487" t="s">
        <v>349</v>
      </c>
      <c r="C30" s="488">
        <v>188.929542</v>
      </c>
      <c r="D30" s="488">
        <v>196.091992</v>
      </c>
      <c r="E30" s="488">
        <v>196.091992</v>
      </c>
      <c r="F30" s="504">
        <f t="shared" ref="F30:F38" si="10">(E30/D30-1)*100</f>
        <v>0</v>
      </c>
    </row>
    <row r="31" spans="2:6" ht="16.5" x14ac:dyDescent="0.3">
      <c r="B31" s="489" t="s">
        <v>350</v>
      </c>
      <c r="C31" s="488">
        <v>5221.8635870916651</v>
      </c>
      <c r="D31" s="488">
        <v>4994.4061308416667</v>
      </c>
      <c r="E31" s="488">
        <v>4994.4061308416667</v>
      </c>
      <c r="F31" s="504">
        <f t="shared" si="10"/>
        <v>0</v>
      </c>
    </row>
    <row r="32" spans="2:6" ht="16.5" x14ac:dyDescent="0.3">
      <c r="B32" s="505" t="s">
        <v>351</v>
      </c>
      <c r="C32" s="484">
        <f t="shared" ref="C32" si="11">C33+C34+C35</f>
        <v>8341.0764074416657</v>
      </c>
      <c r="D32" s="484">
        <f>D33+D34+D35</f>
        <v>8214.0630707583332</v>
      </c>
      <c r="E32" s="484">
        <f>E33+E34+E35</f>
        <v>8214.0630707583332</v>
      </c>
      <c r="F32" s="504">
        <f t="shared" si="10"/>
        <v>0</v>
      </c>
    </row>
    <row r="33" spans="2:6" ht="16.5" x14ac:dyDescent="0.3">
      <c r="B33" s="494" t="s">
        <v>352</v>
      </c>
      <c r="C33" s="488">
        <v>3322.3054214083336</v>
      </c>
      <c r="D33" s="488">
        <v>3343.1897296916663</v>
      </c>
      <c r="E33" s="488">
        <v>3343.1897296916663</v>
      </c>
      <c r="F33" s="504">
        <f t="shared" si="10"/>
        <v>0</v>
      </c>
    </row>
    <row r="34" spans="2:6" ht="16.5" x14ac:dyDescent="0.3">
      <c r="B34" s="494" t="s">
        <v>353</v>
      </c>
      <c r="C34" s="488">
        <v>4154.53581725</v>
      </c>
      <c r="D34" s="488">
        <v>4108.2024464083333</v>
      </c>
      <c r="E34" s="488">
        <v>4108.2024464083333</v>
      </c>
      <c r="F34" s="504">
        <f t="shared" si="10"/>
        <v>0</v>
      </c>
    </row>
    <row r="35" spans="2:6" ht="16.5" x14ac:dyDescent="0.3">
      <c r="B35" s="494" t="s">
        <v>354</v>
      </c>
      <c r="C35" s="488">
        <v>864.23516878333339</v>
      </c>
      <c r="D35" s="488">
        <v>762.67089465833328</v>
      </c>
      <c r="E35" s="488">
        <v>762.67089465833328</v>
      </c>
      <c r="F35" s="504">
        <f t="shared" si="10"/>
        <v>0</v>
      </c>
    </row>
    <row r="36" spans="2:6" ht="16.5" x14ac:dyDescent="0.3">
      <c r="B36" s="505" t="s">
        <v>355</v>
      </c>
      <c r="C36" s="484">
        <f t="shared" ref="C36" si="12">C37+C38</f>
        <v>3119.2128203500006</v>
      </c>
      <c r="D36" s="484">
        <f>D37+D38</f>
        <v>3219.6569399166665</v>
      </c>
      <c r="E36" s="484">
        <f>E37+E38</f>
        <v>3219.6569399166665</v>
      </c>
      <c r="F36" s="504">
        <f t="shared" si="10"/>
        <v>0</v>
      </c>
    </row>
    <row r="37" spans="2:6" ht="16.5" x14ac:dyDescent="0.3">
      <c r="B37" s="494" t="s">
        <v>356</v>
      </c>
      <c r="C37" s="488">
        <v>2806.7487960166673</v>
      </c>
      <c r="D37" s="488">
        <v>2757.5004528750001</v>
      </c>
      <c r="E37" s="488">
        <v>2757.5004528750001</v>
      </c>
      <c r="F37" s="504">
        <f t="shared" si="10"/>
        <v>0</v>
      </c>
    </row>
    <row r="38" spans="2:6" ht="17.25" thickBot="1" x14ac:dyDescent="0.35">
      <c r="B38" s="506" t="s">
        <v>357</v>
      </c>
      <c r="C38" s="498">
        <v>312.46402433333338</v>
      </c>
      <c r="D38" s="498">
        <v>462.15648704166665</v>
      </c>
      <c r="E38" s="498">
        <v>462.15648704166665</v>
      </c>
      <c r="F38" s="507">
        <f t="shared" si="10"/>
        <v>0</v>
      </c>
    </row>
    <row r="39" spans="2:6" x14ac:dyDescent="0.25">
      <c r="B39" t="s">
        <v>464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E3041-3C6D-4AE2-AC2A-996D44E434F8}">
  <dimension ref="B2:F36"/>
  <sheetViews>
    <sheetView topLeftCell="A25" workbookViewId="0">
      <selection activeCell="E34" sqref="E34"/>
    </sheetView>
  </sheetViews>
  <sheetFormatPr defaultRowHeight="15" x14ac:dyDescent="0.25"/>
  <cols>
    <col min="2" max="2" width="33.85546875" customWidth="1"/>
    <col min="3" max="3" width="10.28515625" customWidth="1"/>
    <col min="4" max="5" width="10" customWidth="1"/>
  </cols>
  <sheetData>
    <row r="2" spans="2:6" ht="15.75" thickBot="1" x14ac:dyDescent="0.3">
      <c r="B2" s="432" t="s">
        <v>358</v>
      </c>
    </row>
    <row r="3" spans="2:6" ht="31.5" thickBot="1" x14ac:dyDescent="0.35">
      <c r="B3" s="508"/>
      <c r="C3" s="509">
        <f>'Table 3.7 &amp; 3.8'!C3</f>
        <v>44896</v>
      </c>
      <c r="D3" s="509">
        <f>'Table 3.7 &amp; 3.8'!D3</f>
        <v>45261</v>
      </c>
      <c r="E3" s="509">
        <f>'Table 3.7 &amp; 3.8'!E3</f>
        <v>45627</v>
      </c>
      <c r="F3" s="482" t="s">
        <v>75</v>
      </c>
    </row>
    <row r="4" spans="2:6" x14ac:dyDescent="0.25">
      <c r="B4" s="510" t="s">
        <v>359</v>
      </c>
      <c r="C4" s="511">
        <f t="shared" ref="C4:D4" si="0">C5+C8</f>
        <v>4055.6617667916671</v>
      </c>
      <c r="D4" s="511">
        <f t="shared" si="0"/>
        <v>4235.8356481666669</v>
      </c>
      <c r="E4" s="511">
        <f>E5+E8</f>
        <v>4235.8356481666669</v>
      </c>
      <c r="F4" s="512">
        <f>(E4/D4-1)*100</f>
        <v>0</v>
      </c>
    </row>
    <row r="5" spans="2:6" ht="16.5" x14ac:dyDescent="0.3">
      <c r="B5" s="489" t="s">
        <v>360</v>
      </c>
      <c r="C5" s="513">
        <f t="shared" ref="C5:D5" si="1">C6+C7</f>
        <v>427.76240980000006</v>
      </c>
      <c r="D5" s="513">
        <f t="shared" si="1"/>
        <v>435.74013694166666</v>
      </c>
      <c r="E5" s="513">
        <f>E6+E7</f>
        <v>435.74013694166666</v>
      </c>
      <c r="F5" s="485">
        <f>(E5/D5-1)*100</f>
        <v>0</v>
      </c>
    </row>
    <row r="6" spans="2:6" ht="16.5" x14ac:dyDescent="0.3">
      <c r="B6" s="491" t="s">
        <v>361</v>
      </c>
      <c r="C6" s="513">
        <v>407.03109105000004</v>
      </c>
      <c r="D6" s="513">
        <v>420.350501925</v>
      </c>
      <c r="E6" s="513">
        <v>420.350501925</v>
      </c>
      <c r="F6" s="485">
        <f t="shared" ref="F6:F8" si="2">(E6/D6-1)*100</f>
        <v>0</v>
      </c>
    </row>
    <row r="7" spans="2:6" ht="16.5" x14ac:dyDescent="0.3">
      <c r="B7" s="491" t="s">
        <v>362</v>
      </c>
      <c r="C7" s="513">
        <v>20.731318750000003</v>
      </c>
      <c r="D7" s="513">
        <v>15.389635016666668</v>
      </c>
      <c r="E7" s="513">
        <v>15.389635016666668</v>
      </c>
      <c r="F7" s="485">
        <f t="shared" si="2"/>
        <v>0</v>
      </c>
    </row>
    <row r="8" spans="2:6" ht="17.25" thickBot="1" x14ac:dyDescent="0.35">
      <c r="B8" s="514" t="s">
        <v>363</v>
      </c>
      <c r="C8" s="515">
        <v>3627.899356991667</v>
      </c>
      <c r="D8" s="515">
        <v>3800.0955112250003</v>
      </c>
      <c r="E8" s="515">
        <v>3800.0955112250003</v>
      </c>
      <c r="F8" s="499">
        <f t="shared" si="2"/>
        <v>0</v>
      </c>
    </row>
    <row r="9" spans="2:6" x14ac:dyDescent="0.25">
      <c r="B9" t="s">
        <v>464</v>
      </c>
    </row>
    <row r="11" spans="2:6" ht="15.75" thickBot="1" x14ac:dyDescent="0.3">
      <c r="B11" s="432" t="s">
        <v>364</v>
      </c>
    </row>
    <row r="12" spans="2:6" ht="31.5" thickBot="1" x14ac:dyDescent="0.35">
      <c r="B12" s="508"/>
      <c r="C12" s="509">
        <f>'Table 3.7 &amp; 3.8'!C3</f>
        <v>44896</v>
      </c>
      <c r="D12" s="509">
        <f>'Table 3.7 &amp; 3.8'!D3</f>
        <v>45261</v>
      </c>
      <c r="E12" s="509">
        <f>'Table 3.7 &amp; 3.8'!E3</f>
        <v>45627</v>
      </c>
      <c r="F12" s="516" t="s">
        <v>75</v>
      </c>
    </row>
    <row r="13" spans="2:6" x14ac:dyDescent="0.25">
      <c r="B13" s="517" t="s">
        <v>365</v>
      </c>
      <c r="C13" s="484">
        <v>3627.8976234583333</v>
      </c>
      <c r="D13" s="484">
        <v>3799.8664544666667</v>
      </c>
      <c r="E13" s="484">
        <v>3799.8664544666667</v>
      </c>
      <c r="F13" s="512">
        <f>(E13/D13-1)*100</f>
        <v>0</v>
      </c>
    </row>
    <row r="14" spans="2:6" x14ac:dyDescent="0.25">
      <c r="B14" s="518" t="s">
        <v>366</v>
      </c>
      <c r="C14" s="484">
        <v>1160.7304495166666</v>
      </c>
      <c r="D14" s="484">
        <v>1329.5331965999999</v>
      </c>
      <c r="E14" s="484">
        <v>1329.5331965999999</v>
      </c>
      <c r="F14" s="512">
        <f t="shared" ref="F14:F15" si="3">(E14/D14-1)*100</f>
        <v>0</v>
      </c>
    </row>
    <row r="15" spans="2:6" x14ac:dyDescent="0.25">
      <c r="B15" s="519" t="s">
        <v>367</v>
      </c>
      <c r="C15" s="484">
        <f t="shared" ref="C15:D15" si="4">SUM(C16:C19)</f>
        <v>207.46733696666666</v>
      </c>
      <c r="D15" s="484">
        <f t="shared" si="4"/>
        <v>293.49032802500005</v>
      </c>
      <c r="E15" s="484">
        <f>SUM(E16:E19)</f>
        <v>293.49032802500005</v>
      </c>
      <c r="F15" s="512">
        <f t="shared" si="3"/>
        <v>0</v>
      </c>
    </row>
    <row r="16" spans="2:6" ht="33" x14ac:dyDescent="0.3">
      <c r="B16" s="520" t="s">
        <v>368</v>
      </c>
      <c r="C16" s="488">
        <v>4.7347531500000004</v>
      </c>
      <c r="D16" s="488">
        <v>4.4977567499999997</v>
      </c>
      <c r="E16" s="488">
        <v>4.4977567499999997</v>
      </c>
      <c r="F16" s="485">
        <f>(E16/D16-1)*100</f>
        <v>0</v>
      </c>
    </row>
    <row r="17" spans="2:6" ht="16.5" x14ac:dyDescent="0.3">
      <c r="B17" s="520" t="s">
        <v>290</v>
      </c>
      <c r="C17" s="488">
        <v>8.0191811916666662</v>
      </c>
      <c r="D17" s="488">
        <v>9.1256565416666646</v>
      </c>
      <c r="E17" s="488">
        <v>9.1256565416666646</v>
      </c>
      <c r="F17" s="485">
        <f t="shared" ref="F17:F19" si="5">(E17/D17-1)*100</f>
        <v>0</v>
      </c>
    </row>
    <row r="18" spans="2:6" ht="16.5" x14ac:dyDescent="0.3">
      <c r="B18" s="520" t="s">
        <v>369</v>
      </c>
      <c r="C18" s="488">
        <v>9.8199580333333341</v>
      </c>
      <c r="D18" s="488">
        <v>62.662769841666666</v>
      </c>
      <c r="E18" s="488">
        <v>62.662769841666666</v>
      </c>
      <c r="F18" s="485">
        <f t="shared" si="5"/>
        <v>0</v>
      </c>
    </row>
    <row r="19" spans="2:6" ht="16.5" x14ac:dyDescent="0.3">
      <c r="B19" s="520" t="s">
        <v>291</v>
      </c>
      <c r="C19" s="488">
        <v>184.89344459166668</v>
      </c>
      <c r="D19" s="488">
        <v>217.20414489166669</v>
      </c>
      <c r="E19" s="488">
        <v>217.20414489166669</v>
      </c>
      <c r="F19" s="485">
        <f t="shared" si="5"/>
        <v>0</v>
      </c>
    </row>
    <row r="20" spans="2:6" x14ac:dyDescent="0.25">
      <c r="B20" s="519" t="s">
        <v>370</v>
      </c>
      <c r="C20" s="484">
        <f t="shared" ref="C20:D20" si="6">SUM(C21:C23)</f>
        <v>144.52640582500001</v>
      </c>
      <c r="D20" s="484">
        <f t="shared" si="6"/>
        <v>140.11509370000002</v>
      </c>
      <c r="E20" s="484">
        <f>SUM(E21:E23)</f>
        <v>140.11509370000002</v>
      </c>
      <c r="F20" s="512">
        <f>(E20/D20-1)*100</f>
        <v>0</v>
      </c>
    </row>
    <row r="21" spans="2:6" ht="33" x14ac:dyDescent="0.3">
      <c r="B21" s="520" t="s">
        <v>371</v>
      </c>
      <c r="C21" s="488">
        <v>78.048928524999994</v>
      </c>
      <c r="D21" s="488">
        <v>64.635752258333341</v>
      </c>
      <c r="E21" s="488">
        <v>64.635752258333341</v>
      </c>
      <c r="F21" s="485">
        <f>(E21/D21-1)*100</f>
        <v>0</v>
      </c>
    </row>
    <row r="22" spans="2:6" ht="33" x14ac:dyDescent="0.3">
      <c r="B22" s="520" t="s">
        <v>372</v>
      </c>
      <c r="C22" s="488">
        <v>21.67024686666667</v>
      </c>
      <c r="D22" s="488">
        <v>9.5826272916666664</v>
      </c>
      <c r="E22" s="488">
        <v>9.5826272916666664</v>
      </c>
      <c r="F22" s="485">
        <f t="shared" ref="F22:F23" si="7">(E22/D22-1)*100</f>
        <v>0</v>
      </c>
    </row>
    <row r="23" spans="2:6" ht="33" x14ac:dyDescent="0.3">
      <c r="B23" s="520" t="s">
        <v>373</v>
      </c>
      <c r="C23" s="488">
        <v>44.807230433333338</v>
      </c>
      <c r="D23" s="488">
        <v>65.896714150000008</v>
      </c>
      <c r="E23" s="488">
        <v>65.896714150000008</v>
      </c>
      <c r="F23" s="485">
        <f t="shared" si="7"/>
        <v>0</v>
      </c>
    </row>
    <row r="24" spans="2:6" x14ac:dyDescent="0.25">
      <c r="B24" s="519" t="s">
        <v>374</v>
      </c>
      <c r="C24" s="484">
        <f t="shared" ref="C24:D24" si="8">SUM(C25:C27)</f>
        <v>790.89172431666657</v>
      </c>
      <c r="D24" s="484">
        <f t="shared" si="8"/>
        <v>883.78562769166672</v>
      </c>
      <c r="E24" s="484">
        <f>SUM(E25:E27)</f>
        <v>883.78562769166672</v>
      </c>
      <c r="F24" s="512">
        <f>(E24/D24-1)*100</f>
        <v>0</v>
      </c>
    </row>
    <row r="25" spans="2:6" ht="33" x14ac:dyDescent="0.3">
      <c r="B25" s="520" t="s">
        <v>375</v>
      </c>
      <c r="C25" s="488">
        <v>112.55532006666667</v>
      </c>
      <c r="D25" s="488">
        <v>134.33988915833336</v>
      </c>
      <c r="E25" s="488">
        <v>134.33988915833336</v>
      </c>
      <c r="F25" s="485">
        <f>(E25/D25-1)*100</f>
        <v>0</v>
      </c>
    </row>
    <row r="26" spans="2:6" ht="33" x14ac:dyDescent="0.3">
      <c r="B26" s="520" t="s">
        <v>376</v>
      </c>
      <c r="C26" s="488">
        <v>315.65771224999997</v>
      </c>
      <c r="D26" s="488">
        <v>347.09363421666671</v>
      </c>
      <c r="E26" s="488">
        <v>347.09363421666671</v>
      </c>
      <c r="F26" s="485">
        <f t="shared" ref="F26:F34" si="9">(E26/D26-1)*100</f>
        <v>0</v>
      </c>
    </row>
    <row r="27" spans="2:6" ht="33" x14ac:dyDescent="0.3">
      <c r="B27" s="520" t="s">
        <v>377</v>
      </c>
      <c r="C27" s="488">
        <v>362.67869200000001</v>
      </c>
      <c r="D27" s="488">
        <v>402.35210431666667</v>
      </c>
      <c r="E27" s="488">
        <v>402.35210431666667</v>
      </c>
      <c r="F27" s="485">
        <f t="shared" si="9"/>
        <v>0</v>
      </c>
    </row>
    <row r="28" spans="2:6" x14ac:dyDescent="0.25">
      <c r="B28" s="518" t="s">
        <v>378</v>
      </c>
      <c r="C28" s="484">
        <v>17.844982408333333</v>
      </c>
      <c r="D28" s="484">
        <v>12.142147183333334</v>
      </c>
      <c r="E28" s="484">
        <v>12.142147183333334</v>
      </c>
      <c r="F28" s="512">
        <f t="shared" si="9"/>
        <v>0</v>
      </c>
    </row>
    <row r="29" spans="2:6" x14ac:dyDescent="0.25">
      <c r="B29" s="518" t="s">
        <v>379</v>
      </c>
      <c r="C29" s="484">
        <f t="shared" ref="C29:D29" si="10">SUM(C30:C33)</f>
        <v>2448.4128125749999</v>
      </c>
      <c r="D29" s="484">
        <f t="shared" si="10"/>
        <v>2441.9763825666669</v>
      </c>
      <c r="E29" s="484">
        <f>SUM(E30:E33)</f>
        <v>2441.9763825666669</v>
      </c>
      <c r="F29" s="512">
        <f t="shared" si="9"/>
        <v>0</v>
      </c>
    </row>
    <row r="30" spans="2:6" ht="16.5" x14ac:dyDescent="0.3">
      <c r="B30" s="521" t="s">
        <v>380</v>
      </c>
      <c r="C30" s="488">
        <v>2180.8797543166665</v>
      </c>
      <c r="D30" s="488">
        <v>2164.6388480416667</v>
      </c>
      <c r="E30" s="488">
        <v>2164.6388480416667</v>
      </c>
      <c r="F30" s="485">
        <f t="shared" si="9"/>
        <v>0</v>
      </c>
    </row>
    <row r="31" spans="2:6" ht="16.5" x14ac:dyDescent="0.3">
      <c r="B31" s="521" t="s">
        <v>202</v>
      </c>
      <c r="C31" s="488">
        <v>55.972970108333335</v>
      </c>
      <c r="D31" s="488">
        <v>60.975024883333333</v>
      </c>
      <c r="E31" s="488">
        <v>60.975024883333333</v>
      </c>
      <c r="F31" s="485">
        <f t="shared" si="9"/>
        <v>0</v>
      </c>
    </row>
    <row r="32" spans="2:6" ht="16.5" x14ac:dyDescent="0.3">
      <c r="B32" s="521" t="s">
        <v>381</v>
      </c>
      <c r="C32" s="488">
        <v>2.8225533916666667</v>
      </c>
      <c r="D32" s="488">
        <v>2.6809594250000006</v>
      </c>
      <c r="E32" s="488">
        <v>2.6809594250000006</v>
      </c>
      <c r="F32" s="485">
        <f t="shared" si="9"/>
        <v>0</v>
      </c>
    </row>
    <row r="33" spans="2:6" ht="16.5" x14ac:dyDescent="0.3">
      <c r="B33" s="521" t="s">
        <v>382</v>
      </c>
      <c r="C33" s="488">
        <v>208.73753475833331</v>
      </c>
      <c r="D33" s="488">
        <v>213.68155021666666</v>
      </c>
      <c r="E33" s="488">
        <v>213.68155021666666</v>
      </c>
      <c r="F33" s="485">
        <f t="shared" si="9"/>
        <v>0</v>
      </c>
    </row>
    <row r="34" spans="2:6" ht="15.75" thickBot="1" x14ac:dyDescent="0.3">
      <c r="B34" s="522" t="s">
        <v>383</v>
      </c>
      <c r="C34" s="523">
        <v>18.754361366666668</v>
      </c>
      <c r="D34" s="523">
        <v>28.356875299999999</v>
      </c>
      <c r="E34" s="523">
        <v>28.356875299999999</v>
      </c>
      <c r="F34" s="730">
        <f t="shared" si="9"/>
        <v>0</v>
      </c>
    </row>
    <row r="35" spans="2:6" x14ac:dyDescent="0.25">
      <c r="B35" t="s">
        <v>465</v>
      </c>
    </row>
    <row r="36" spans="2:6" x14ac:dyDescent="0.25">
      <c r="B36" t="s">
        <v>464</v>
      </c>
    </row>
  </sheetData>
  <pageMargins left="0.7" right="0.7" top="0.75" bottom="0.75" header="0.3" footer="0.3"/>
  <ignoredErrors>
    <ignoredError sqref="C15:E15 C20:E20 C24:E24 C29:E2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E9276-E30B-4B27-BEB0-331BD4990E37}">
  <dimension ref="A1:I38"/>
  <sheetViews>
    <sheetView workbookViewId="0">
      <selection activeCell="B12" sqref="B12"/>
    </sheetView>
  </sheetViews>
  <sheetFormatPr defaultRowHeight="15" x14ac:dyDescent="0.25"/>
  <cols>
    <col min="1" max="1" width="5" customWidth="1"/>
    <col min="2" max="2" width="45.42578125" customWidth="1"/>
    <col min="5" max="5" width="5.85546875" bestFit="1" customWidth="1"/>
    <col min="6" max="6" width="9.5703125" customWidth="1"/>
  </cols>
  <sheetData>
    <row r="1" spans="1:9" ht="16.5" x14ac:dyDescent="0.3">
      <c r="A1" s="19"/>
      <c r="B1" s="21" t="s">
        <v>18</v>
      </c>
      <c r="C1" s="19"/>
      <c r="D1" s="19"/>
      <c r="E1" s="19"/>
      <c r="F1" s="19"/>
      <c r="G1" s="19"/>
      <c r="H1" s="19"/>
      <c r="I1" s="19"/>
    </row>
    <row r="2" spans="1:9" ht="16.5" x14ac:dyDescent="0.3">
      <c r="A2" s="19"/>
      <c r="B2" s="16"/>
      <c r="C2" s="17">
        <f>'Table 2.1'!C2</f>
        <v>44531</v>
      </c>
      <c r="D2" s="17">
        <f>'Table 2.1'!D2</f>
        <v>44896</v>
      </c>
      <c r="E2" s="17">
        <f>'Table 2.1'!E2</f>
        <v>45261</v>
      </c>
      <c r="F2" s="17">
        <f>'Table 2.1'!F2</f>
        <v>45627</v>
      </c>
      <c r="G2" s="19"/>
      <c r="H2" s="19"/>
      <c r="I2" s="19"/>
    </row>
    <row r="3" spans="1:9" ht="16.5" x14ac:dyDescent="0.3">
      <c r="A3" s="19"/>
      <c r="B3" s="1"/>
      <c r="C3" s="753" t="s">
        <v>0</v>
      </c>
      <c r="D3" s="753"/>
      <c r="E3" s="753"/>
      <c r="F3" s="754"/>
      <c r="G3" s="19"/>
      <c r="H3" s="19"/>
      <c r="I3" s="19"/>
    </row>
    <row r="4" spans="1:9" ht="16.5" x14ac:dyDescent="0.3">
      <c r="A4" s="19"/>
      <c r="B4" s="2" t="s">
        <v>8</v>
      </c>
      <c r="C4" s="10">
        <v>5.0999999999999996</v>
      </c>
      <c r="D4" s="10">
        <v>13.4</v>
      </c>
      <c r="E4" s="10">
        <v>8.3000000000000007</v>
      </c>
      <c r="F4" s="11">
        <v>12.1</v>
      </c>
      <c r="G4" s="19"/>
      <c r="H4" s="19"/>
      <c r="I4" s="19"/>
    </row>
    <row r="5" spans="1:9" ht="16.5" x14ac:dyDescent="0.3">
      <c r="A5" s="19"/>
      <c r="B5" s="5" t="s">
        <v>9</v>
      </c>
      <c r="C5" s="3">
        <v>8.173</v>
      </c>
      <c r="D5" s="3">
        <v>9.1080000000000005</v>
      </c>
      <c r="E5" s="3">
        <v>2.427</v>
      </c>
      <c r="F5" s="4">
        <v>4.3129999999999997</v>
      </c>
      <c r="G5" s="19"/>
      <c r="H5" s="19"/>
      <c r="I5" s="19"/>
    </row>
    <row r="6" spans="1:9" ht="16.5" x14ac:dyDescent="0.3">
      <c r="A6" s="19"/>
      <c r="B6" s="5" t="s">
        <v>10</v>
      </c>
      <c r="C6" s="3">
        <v>15.403</v>
      </c>
      <c r="D6" s="3">
        <v>10.782</v>
      </c>
      <c r="E6" s="3">
        <v>2.6389999999999998</v>
      </c>
      <c r="F6" s="4">
        <v>2</v>
      </c>
      <c r="G6" s="19"/>
      <c r="H6" s="19"/>
      <c r="I6" s="19"/>
    </row>
    <row r="7" spans="1:9" ht="16.5" x14ac:dyDescent="0.3">
      <c r="A7" s="19"/>
      <c r="B7" s="5" t="s">
        <v>11</v>
      </c>
      <c r="C7" s="3">
        <v>-0.255</v>
      </c>
      <c r="D7" s="3">
        <v>17.832999999999998</v>
      </c>
      <c r="E7" s="3">
        <v>4.0940000000000003</v>
      </c>
      <c r="F7" s="4">
        <v>4</v>
      </c>
      <c r="G7" s="19"/>
      <c r="H7" s="19"/>
      <c r="I7" s="19"/>
    </row>
    <row r="8" spans="1:9" ht="16.5" x14ac:dyDescent="0.3">
      <c r="A8" s="19"/>
      <c r="B8" s="5" t="s">
        <v>12</v>
      </c>
      <c r="C8" s="3">
        <v>14.012</v>
      </c>
      <c r="D8" s="3">
        <v>5.2380000000000004</v>
      </c>
      <c r="E8" s="3">
        <v>2.1920000000000002</v>
      </c>
      <c r="F8" s="4">
        <v>4.952</v>
      </c>
      <c r="G8" s="19"/>
      <c r="H8" s="19"/>
      <c r="I8" s="19"/>
    </row>
    <row r="9" spans="1:9" ht="16.5" x14ac:dyDescent="0.3">
      <c r="A9" s="19"/>
      <c r="B9" s="5" t="s">
        <v>13</v>
      </c>
      <c r="C9" s="3">
        <v>4.6870000000000003</v>
      </c>
      <c r="D9" s="3">
        <v>7.3209999999999997</v>
      </c>
      <c r="E9" s="3">
        <v>4.7160000000000002</v>
      </c>
      <c r="F9" s="4">
        <v>3.6</v>
      </c>
      <c r="G9" s="19"/>
      <c r="H9" s="19"/>
      <c r="I9" s="19"/>
    </row>
    <row r="10" spans="1:9" ht="16.5" x14ac:dyDescent="0.3">
      <c r="A10" s="19"/>
      <c r="B10" s="5" t="s">
        <v>14</v>
      </c>
      <c r="C10" s="3">
        <v>4.601</v>
      </c>
      <c r="D10" s="3">
        <v>5.2220000000000004</v>
      </c>
      <c r="E10" s="3">
        <v>2.605</v>
      </c>
      <c r="F10" s="4">
        <v>-0.8</v>
      </c>
      <c r="G10" s="19"/>
      <c r="H10" s="19"/>
      <c r="I10" s="19"/>
    </row>
    <row r="11" spans="1:9" ht="16.5" x14ac:dyDescent="0.3">
      <c r="A11" s="19"/>
      <c r="B11" s="12" t="s">
        <v>15</v>
      </c>
      <c r="C11" s="8">
        <v>-0.91200000000000003</v>
      </c>
      <c r="D11" s="8">
        <v>1.0820000000000001</v>
      </c>
      <c r="E11" s="8">
        <v>1.427</v>
      </c>
      <c r="F11" s="9">
        <v>1.427</v>
      </c>
      <c r="G11" s="19"/>
      <c r="H11" s="19"/>
      <c r="I11" s="19"/>
    </row>
    <row r="12" spans="1:9" x14ac:dyDescent="0.25">
      <c r="A12" s="19"/>
      <c r="B12" s="19" t="s">
        <v>462</v>
      </c>
      <c r="C12" s="19"/>
      <c r="D12" s="19"/>
      <c r="E12" s="19"/>
      <c r="F12" s="19"/>
      <c r="G12" s="19"/>
      <c r="H12" s="19"/>
      <c r="I12" s="19"/>
    </row>
    <row r="13" spans="1:9" x14ac:dyDescent="0.25">
      <c r="A13" s="19"/>
      <c r="B13" s="19"/>
      <c r="C13" s="19"/>
      <c r="D13" s="19"/>
      <c r="E13" s="19"/>
      <c r="F13" s="19"/>
      <c r="G13" s="19"/>
      <c r="H13" s="19"/>
      <c r="I13" s="19"/>
    </row>
    <row r="14" spans="1:9" x14ac:dyDescent="0.25">
      <c r="A14" s="19"/>
      <c r="B14" s="19"/>
      <c r="C14" s="19"/>
      <c r="D14" s="19"/>
      <c r="E14" s="19"/>
      <c r="F14" s="19"/>
      <c r="G14" s="19"/>
      <c r="H14" s="19"/>
      <c r="I14" s="19"/>
    </row>
    <row r="15" spans="1:9" x14ac:dyDescent="0.25">
      <c r="A15" s="19"/>
      <c r="B15" s="19"/>
      <c r="C15" s="19"/>
      <c r="D15" s="19"/>
      <c r="E15" s="19"/>
      <c r="F15" s="19"/>
      <c r="G15" s="19"/>
      <c r="H15" s="19"/>
      <c r="I15" s="19"/>
    </row>
    <row r="16" spans="1:9" x14ac:dyDescent="0.25">
      <c r="A16" s="19"/>
      <c r="B16" s="19"/>
      <c r="C16" s="19"/>
      <c r="D16" s="19"/>
      <c r="E16" s="19"/>
      <c r="F16" s="19"/>
      <c r="G16" s="19"/>
      <c r="H16" s="19"/>
      <c r="I16" s="19"/>
    </row>
    <row r="17" spans="1:9" x14ac:dyDescent="0.25">
      <c r="A17" s="19"/>
      <c r="B17" s="19"/>
      <c r="C17" s="19"/>
      <c r="D17" s="19"/>
      <c r="E17" s="19"/>
      <c r="F17" s="19"/>
      <c r="G17" s="19"/>
      <c r="H17" s="19"/>
      <c r="I17" s="19"/>
    </row>
    <row r="18" spans="1:9" x14ac:dyDescent="0.25">
      <c r="A18" s="19"/>
      <c r="B18" s="19"/>
      <c r="C18" s="19"/>
      <c r="D18" s="19"/>
      <c r="E18" s="19"/>
      <c r="F18" s="19"/>
      <c r="G18" s="19"/>
      <c r="H18" s="19"/>
      <c r="I18" s="19"/>
    </row>
    <row r="19" spans="1:9" x14ac:dyDescent="0.25">
      <c r="A19" s="19"/>
      <c r="B19" s="19"/>
      <c r="C19" s="19"/>
      <c r="D19" s="19"/>
      <c r="E19" s="19"/>
      <c r="F19" s="19"/>
      <c r="G19" s="19"/>
      <c r="H19" s="19"/>
      <c r="I19" s="19"/>
    </row>
    <row r="20" spans="1:9" x14ac:dyDescent="0.25">
      <c r="A20" s="19"/>
      <c r="B20" s="19"/>
      <c r="C20" s="19"/>
      <c r="D20" s="19"/>
      <c r="E20" s="19"/>
      <c r="F20" s="19"/>
      <c r="G20" s="19"/>
      <c r="H20" s="19"/>
      <c r="I20" s="19"/>
    </row>
    <row r="21" spans="1:9" x14ac:dyDescent="0.25">
      <c r="A21" s="19"/>
      <c r="B21" s="19"/>
      <c r="C21" s="19"/>
      <c r="D21" s="19"/>
      <c r="E21" s="19"/>
      <c r="F21" s="19"/>
      <c r="G21" s="19"/>
      <c r="H21" s="19"/>
      <c r="I21" s="19"/>
    </row>
    <row r="22" spans="1:9" x14ac:dyDescent="0.25">
      <c r="A22" s="19"/>
      <c r="B22" s="19"/>
      <c r="C22" s="19"/>
      <c r="D22" s="19"/>
      <c r="E22" s="19"/>
      <c r="F22" s="19"/>
      <c r="G22" s="19"/>
      <c r="H22" s="19"/>
      <c r="I22" s="19"/>
    </row>
    <row r="23" spans="1:9" x14ac:dyDescent="0.25">
      <c r="A23" s="19"/>
      <c r="B23" s="19"/>
      <c r="C23" s="19"/>
      <c r="D23" s="19"/>
      <c r="E23" s="19"/>
      <c r="F23" s="19"/>
      <c r="G23" s="19"/>
      <c r="H23" s="19"/>
      <c r="I23" s="19"/>
    </row>
    <row r="24" spans="1:9" x14ac:dyDescent="0.25">
      <c r="A24" s="19"/>
      <c r="B24" s="19"/>
      <c r="C24" s="19"/>
      <c r="D24" s="19"/>
      <c r="E24" s="19"/>
      <c r="F24" s="19"/>
      <c r="G24" s="19"/>
      <c r="H24" s="19"/>
      <c r="I24" s="19"/>
    </row>
    <row r="25" spans="1:9" x14ac:dyDescent="0.25">
      <c r="A25" s="19"/>
      <c r="B25" s="19"/>
      <c r="C25" s="19"/>
      <c r="D25" s="19"/>
      <c r="E25" s="19"/>
      <c r="F25" s="19"/>
      <c r="G25" s="19"/>
      <c r="H25" s="19"/>
      <c r="I25" s="19"/>
    </row>
    <row r="26" spans="1:9" x14ac:dyDescent="0.25">
      <c r="A26" s="19"/>
      <c r="B26" s="19"/>
      <c r="C26" s="19"/>
      <c r="D26" s="19"/>
      <c r="E26" s="19"/>
      <c r="F26" s="19"/>
      <c r="G26" s="19"/>
      <c r="H26" s="19"/>
      <c r="I26" s="19"/>
    </row>
    <row r="27" spans="1:9" x14ac:dyDescent="0.25">
      <c r="A27" s="19"/>
      <c r="B27" s="19"/>
      <c r="C27" s="19"/>
      <c r="D27" s="19"/>
      <c r="E27" s="19"/>
      <c r="F27" s="19"/>
      <c r="G27" s="19"/>
      <c r="H27" s="19"/>
      <c r="I27" s="19"/>
    </row>
    <row r="28" spans="1:9" x14ac:dyDescent="0.25">
      <c r="A28" s="19"/>
      <c r="B28" s="19"/>
      <c r="C28" s="19"/>
      <c r="D28" s="19"/>
      <c r="E28" s="19"/>
      <c r="F28" s="19"/>
      <c r="G28" s="19"/>
      <c r="H28" s="19"/>
      <c r="I28" s="19"/>
    </row>
    <row r="29" spans="1:9" x14ac:dyDescent="0.25">
      <c r="A29" s="19"/>
      <c r="B29" s="19"/>
      <c r="C29" s="19"/>
      <c r="D29" s="19"/>
      <c r="E29" s="19"/>
      <c r="F29" s="19"/>
      <c r="G29" s="19"/>
      <c r="H29" s="19"/>
      <c r="I29" s="19"/>
    </row>
    <row r="30" spans="1:9" x14ac:dyDescent="0.25">
      <c r="A30" s="19"/>
      <c r="B30" s="19"/>
      <c r="C30" s="19"/>
      <c r="D30" s="19"/>
      <c r="E30" s="19"/>
      <c r="F30" s="19"/>
      <c r="G30" s="19"/>
      <c r="H30" s="19"/>
      <c r="I30" s="19"/>
    </row>
    <row r="31" spans="1:9" x14ac:dyDescent="0.25">
      <c r="A31" s="19"/>
      <c r="B31" s="19"/>
      <c r="C31" s="19"/>
      <c r="D31" s="19"/>
      <c r="E31" s="19"/>
      <c r="F31" s="19"/>
      <c r="G31" s="19"/>
      <c r="H31" s="19"/>
      <c r="I31" s="19"/>
    </row>
    <row r="32" spans="1:9" x14ac:dyDescent="0.25">
      <c r="A32" s="19"/>
      <c r="B32" s="19"/>
      <c r="C32" s="19"/>
      <c r="D32" s="19"/>
      <c r="E32" s="19"/>
      <c r="F32" s="19"/>
      <c r="G32" s="19"/>
      <c r="H32" s="19"/>
      <c r="I32" s="19"/>
    </row>
    <row r="33" spans="1:9" x14ac:dyDescent="0.25">
      <c r="A33" s="19"/>
      <c r="B33" s="19"/>
      <c r="C33" s="19"/>
      <c r="D33" s="19"/>
      <c r="E33" s="19"/>
      <c r="F33" s="19"/>
      <c r="G33" s="19"/>
      <c r="H33" s="19"/>
      <c r="I33" s="19"/>
    </row>
    <row r="34" spans="1:9" x14ac:dyDescent="0.25">
      <c r="A34" s="19"/>
      <c r="B34" s="19"/>
      <c r="C34" s="19"/>
      <c r="D34" s="19"/>
      <c r="E34" s="19"/>
      <c r="F34" s="19"/>
      <c r="G34" s="19"/>
      <c r="H34" s="19"/>
      <c r="I34" s="19"/>
    </row>
    <row r="35" spans="1:9" x14ac:dyDescent="0.25">
      <c r="A35" s="19"/>
      <c r="B35" s="19"/>
      <c r="C35" s="19"/>
      <c r="D35" s="19"/>
      <c r="E35" s="19"/>
      <c r="F35" s="19"/>
      <c r="G35" s="19"/>
      <c r="H35" s="19"/>
      <c r="I35" s="19"/>
    </row>
    <row r="36" spans="1:9" x14ac:dyDescent="0.25">
      <c r="A36" s="19"/>
      <c r="B36" s="19"/>
      <c r="C36" s="19"/>
      <c r="D36" s="19"/>
      <c r="E36" s="19"/>
      <c r="F36" s="19"/>
      <c r="G36" s="19"/>
      <c r="H36" s="19"/>
      <c r="I36" s="19"/>
    </row>
    <row r="37" spans="1:9" x14ac:dyDescent="0.25">
      <c r="A37" s="19"/>
      <c r="B37" s="19"/>
      <c r="C37" s="19"/>
      <c r="D37" s="19"/>
      <c r="E37" s="19"/>
      <c r="F37" s="19"/>
      <c r="G37" s="19"/>
      <c r="H37" s="19"/>
      <c r="I37" s="19"/>
    </row>
    <row r="38" spans="1:9" x14ac:dyDescent="0.25">
      <c r="A38" s="19"/>
      <c r="B38" s="19"/>
      <c r="C38" s="19"/>
      <c r="D38" s="19"/>
      <c r="E38" s="19"/>
      <c r="F38" s="19"/>
      <c r="G38" s="19"/>
      <c r="H38" s="19"/>
      <c r="I38" s="19"/>
    </row>
  </sheetData>
  <mergeCells count="1">
    <mergeCell ref="C3:F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B67AD-8DEA-4679-ADF4-ECA69E23FD19}">
  <dimension ref="A1:L26"/>
  <sheetViews>
    <sheetView topLeftCell="B1" workbookViewId="0">
      <selection activeCell="C26" sqref="C26"/>
    </sheetView>
  </sheetViews>
  <sheetFormatPr defaultRowHeight="15" x14ac:dyDescent="0.25"/>
  <cols>
    <col min="2" max="2" width="33.28515625" customWidth="1"/>
    <col min="3" max="11" width="10.5703125" bestFit="1" customWidth="1"/>
  </cols>
  <sheetData>
    <row r="1" spans="1:12" x14ac:dyDescent="0.25">
      <c r="A1" s="434"/>
      <c r="B1" s="434"/>
      <c r="C1" s="434">
        <v>2022</v>
      </c>
      <c r="D1" s="776">
        <v>2023</v>
      </c>
      <c r="E1" s="776"/>
      <c r="F1" s="776"/>
      <c r="G1" s="776"/>
      <c r="H1" s="776">
        <v>2024</v>
      </c>
      <c r="I1" s="776"/>
      <c r="J1" s="776"/>
      <c r="K1" s="776"/>
      <c r="L1" s="434"/>
    </row>
    <row r="2" spans="1:12" ht="15.75" thickBot="1" x14ac:dyDescent="0.3">
      <c r="A2" s="434"/>
      <c r="B2" s="434"/>
      <c r="C2" s="473" t="s">
        <v>67</v>
      </c>
      <c r="D2" s="473" t="s">
        <v>64</v>
      </c>
      <c r="E2" s="473" t="s">
        <v>65</v>
      </c>
      <c r="F2" s="473" t="s">
        <v>66</v>
      </c>
      <c r="G2" s="473" t="s">
        <v>67</v>
      </c>
      <c r="H2" s="473" t="s">
        <v>64</v>
      </c>
      <c r="I2" s="473" t="s">
        <v>65</v>
      </c>
      <c r="J2" s="473" t="s">
        <v>66</v>
      </c>
      <c r="K2" s="473" t="s">
        <v>67</v>
      </c>
      <c r="L2" s="434"/>
    </row>
    <row r="3" spans="1:12" ht="15.75" thickBot="1" x14ac:dyDescent="0.3">
      <c r="A3" s="434"/>
      <c r="B3" s="434"/>
      <c r="C3" s="474">
        <v>44896</v>
      </c>
      <c r="D3" s="474">
        <v>44986</v>
      </c>
      <c r="E3" s="474">
        <v>45078</v>
      </c>
      <c r="F3" s="474">
        <v>45170</v>
      </c>
      <c r="G3" s="474">
        <v>45261</v>
      </c>
      <c r="H3" s="474">
        <v>45352</v>
      </c>
      <c r="I3" s="474">
        <v>45444</v>
      </c>
      <c r="J3" s="474">
        <v>45536</v>
      </c>
      <c r="K3" s="475">
        <v>45627</v>
      </c>
      <c r="L3" s="434"/>
    </row>
    <row r="4" spans="1:12" x14ac:dyDescent="0.25">
      <c r="A4" s="434"/>
      <c r="B4" s="434" t="s">
        <v>384</v>
      </c>
      <c r="C4" s="524">
        <v>0.51092589502021779</v>
      </c>
      <c r="D4" s="524">
        <v>0.52479118353636722</v>
      </c>
      <c r="E4" s="524">
        <v>0.54479200110881276</v>
      </c>
      <c r="F4" s="524">
        <v>0.51979226217945629</v>
      </c>
      <c r="G4" s="524">
        <v>0.51795537845354578</v>
      </c>
      <c r="H4" s="524">
        <v>0.49697595620873192</v>
      </c>
      <c r="I4" s="524">
        <v>0.51545311539862948</v>
      </c>
      <c r="J4" s="524">
        <v>0.62152349752613179</v>
      </c>
      <c r="K4" s="524">
        <v>0.6635634212653938</v>
      </c>
      <c r="L4" s="434"/>
    </row>
    <row r="5" spans="1:12" x14ac:dyDescent="0.25">
      <c r="A5" s="434"/>
      <c r="B5" s="434" t="s">
        <v>385</v>
      </c>
      <c r="C5" s="479">
        <v>14052</v>
      </c>
      <c r="D5" s="479">
        <v>14861</v>
      </c>
      <c r="E5" s="479">
        <v>15526</v>
      </c>
      <c r="F5" s="479">
        <v>15093</v>
      </c>
      <c r="G5" s="479">
        <v>15234</v>
      </c>
      <c r="H5" s="479">
        <v>14619</v>
      </c>
      <c r="I5" s="479">
        <v>15250</v>
      </c>
      <c r="J5" s="479">
        <v>18403</v>
      </c>
      <c r="K5" s="479">
        <v>19591</v>
      </c>
      <c r="L5" s="434"/>
    </row>
    <row r="6" spans="1:12" x14ac:dyDescent="0.25">
      <c r="A6" s="434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</row>
    <row r="7" spans="1:12" x14ac:dyDescent="0.25">
      <c r="A7" s="434"/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</row>
    <row r="8" spans="1:12" x14ac:dyDescent="0.25">
      <c r="A8" s="434"/>
      <c r="B8" s="434"/>
      <c r="C8" s="432" t="s">
        <v>386</v>
      </c>
      <c r="D8" s="434"/>
      <c r="E8" s="434"/>
      <c r="F8" s="434"/>
      <c r="G8" s="434"/>
      <c r="H8" s="434"/>
      <c r="I8" s="434"/>
      <c r="J8" s="434"/>
      <c r="K8" s="434"/>
      <c r="L8" s="434"/>
    </row>
    <row r="9" spans="1:12" x14ac:dyDescent="0.25">
      <c r="A9" s="434"/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</row>
    <row r="10" spans="1:12" x14ac:dyDescent="0.25">
      <c r="A10" s="434"/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</row>
    <row r="11" spans="1:12" x14ac:dyDescent="0.25">
      <c r="A11" s="434"/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</row>
    <row r="26" spans="3:3" x14ac:dyDescent="0.25">
      <c r="C26" t="s">
        <v>466</v>
      </c>
    </row>
  </sheetData>
  <mergeCells count="2">
    <mergeCell ref="D1:G1"/>
    <mergeCell ref="H1:K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A4935-3C27-4B7A-875E-5E66D6E04AC4}">
  <dimension ref="A1:S33"/>
  <sheetViews>
    <sheetView workbookViewId="0">
      <selection activeCell="B23" sqref="B23"/>
    </sheetView>
  </sheetViews>
  <sheetFormatPr defaultRowHeight="15" x14ac:dyDescent="0.25"/>
  <cols>
    <col min="1" max="1" width="9.140625" style="19"/>
    <col min="2" max="2" width="37.5703125" customWidth="1"/>
    <col min="12" max="13" width="9.140625" style="19"/>
  </cols>
  <sheetData>
    <row r="1" spans="2:14" x14ac:dyDescent="0.25">
      <c r="B1" s="19"/>
      <c r="C1" s="19">
        <v>2022</v>
      </c>
      <c r="D1" s="777">
        <v>2023</v>
      </c>
      <c r="E1" s="777"/>
      <c r="F1" s="777"/>
      <c r="G1" s="777"/>
      <c r="H1" s="777">
        <v>2024</v>
      </c>
      <c r="I1" s="777"/>
      <c r="J1" s="777"/>
      <c r="K1" s="777"/>
      <c r="N1" s="19"/>
    </row>
    <row r="2" spans="2:14" ht="15.75" thickBot="1" x14ac:dyDescent="0.3">
      <c r="B2" s="19"/>
      <c r="C2" s="731" t="s">
        <v>67</v>
      </c>
      <c r="D2" s="731" t="s">
        <v>64</v>
      </c>
      <c r="E2" s="731" t="s">
        <v>65</v>
      </c>
      <c r="F2" s="731" t="s">
        <v>66</v>
      </c>
      <c r="G2" s="731" t="s">
        <v>67</v>
      </c>
      <c r="H2" s="731" t="s">
        <v>64</v>
      </c>
      <c r="I2" s="731" t="s">
        <v>65</v>
      </c>
      <c r="J2" s="731" t="s">
        <v>66</v>
      </c>
      <c r="K2" s="731" t="s">
        <v>67</v>
      </c>
      <c r="N2" s="19"/>
    </row>
    <row r="3" spans="2:14" ht="15.75" thickBot="1" x14ac:dyDescent="0.3">
      <c r="B3" s="19"/>
      <c r="C3" s="732">
        <v>44896</v>
      </c>
      <c r="D3" s="732">
        <v>44986</v>
      </c>
      <c r="E3" s="732">
        <v>45078</v>
      </c>
      <c r="F3" s="732">
        <v>45170</v>
      </c>
      <c r="G3" s="732">
        <v>45261</v>
      </c>
      <c r="H3" s="732">
        <v>45352</v>
      </c>
      <c r="I3" s="732">
        <v>45444</v>
      </c>
      <c r="J3" s="732">
        <v>45536</v>
      </c>
      <c r="K3" s="733">
        <v>45627</v>
      </c>
      <c r="N3" s="19"/>
    </row>
    <row r="4" spans="2:14" x14ac:dyDescent="0.25">
      <c r="B4" s="19" t="s">
        <v>387</v>
      </c>
      <c r="C4" s="734">
        <v>0.33589999999999998</v>
      </c>
      <c r="D4" s="734">
        <v>0.35499999999999998</v>
      </c>
      <c r="E4" s="734">
        <v>0.49030000000000001</v>
      </c>
      <c r="F4" s="734">
        <v>0.4793</v>
      </c>
      <c r="G4" s="734">
        <v>0.47939999999999999</v>
      </c>
      <c r="H4" s="734">
        <v>0.35499999999999998</v>
      </c>
      <c r="I4" s="734">
        <v>0.49030000000000001</v>
      </c>
      <c r="J4" s="734">
        <v>0.4793</v>
      </c>
      <c r="K4" s="734">
        <v>0.47939999999999999</v>
      </c>
      <c r="N4" s="19"/>
    </row>
    <row r="5" spans="2:14" x14ac:dyDescent="0.25">
      <c r="B5" s="19" t="s">
        <v>388</v>
      </c>
      <c r="C5" s="734">
        <v>6.9583000000000004</v>
      </c>
      <c r="D5" s="734">
        <v>7.375</v>
      </c>
      <c r="E5" s="734">
        <v>8.125</v>
      </c>
      <c r="F5" s="734">
        <v>8.25</v>
      </c>
      <c r="G5" s="734">
        <v>8.5</v>
      </c>
      <c r="H5" s="734">
        <v>7.375</v>
      </c>
      <c r="I5" s="734">
        <v>8.125</v>
      </c>
      <c r="J5" s="734">
        <v>8.25</v>
      </c>
      <c r="K5" s="734">
        <v>8.5</v>
      </c>
      <c r="N5" s="19"/>
    </row>
    <row r="6" spans="2:14" x14ac:dyDescent="0.25">
      <c r="B6" s="19" t="s">
        <v>389</v>
      </c>
      <c r="C6" s="734">
        <v>7.9466999999999999</v>
      </c>
      <c r="D6" s="734">
        <v>8.0828000000000007</v>
      </c>
      <c r="E6" s="734">
        <v>9.0440000000000005</v>
      </c>
      <c r="F6" s="734">
        <v>9.1013999999999999</v>
      </c>
      <c r="G6" s="734">
        <v>9.8164999999999996</v>
      </c>
      <c r="H6" s="734">
        <v>8.0828000000000007</v>
      </c>
      <c r="I6" s="734">
        <v>9.0440000000000005</v>
      </c>
      <c r="J6" s="734">
        <v>9.1013999999999999</v>
      </c>
      <c r="K6" s="734">
        <v>9.8164999999999996</v>
      </c>
      <c r="N6" s="19"/>
    </row>
    <row r="7" spans="2:14" x14ac:dyDescent="0.25">
      <c r="B7" s="19"/>
      <c r="C7" s="19"/>
      <c r="D7" s="19"/>
      <c r="E7" s="19"/>
      <c r="F7" s="19"/>
      <c r="G7" s="19"/>
      <c r="H7" s="19"/>
      <c r="I7" s="19"/>
      <c r="J7" s="19"/>
      <c r="K7" s="19"/>
      <c r="N7" s="19"/>
    </row>
    <row r="8" spans="2:14" x14ac:dyDescent="0.25">
      <c r="B8" s="19"/>
      <c r="C8" s="19"/>
      <c r="D8" s="19"/>
      <c r="E8" s="19"/>
      <c r="F8" s="19"/>
      <c r="G8" s="19"/>
      <c r="H8" s="19"/>
      <c r="I8" s="19"/>
      <c r="J8" s="19"/>
      <c r="K8" s="19"/>
      <c r="N8" s="19"/>
    </row>
    <row r="9" spans="2:14" x14ac:dyDescent="0.25">
      <c r="B9" s="735" t="s">
        <v>390</v>
      </c>
      <c r="C9" s="19"/>
      <c r="D9" s="19"/>
      <c r="E9" s="19"/>
      <c r="F9" s="19"/>
      <c r="G9" s="19"/>
      <c r="H9" s="19"/>
      <c r="I9" s="19"/>
      <c r="J9" s="19"/>
      <c r="K9" s="19"/>
      <c r="N9" s="19"/>
    </row>
    <row r="10" spans="2:14" x14ac:dyDescent="0.25">
      <c r="B10" s="434"/>
      <c r="C10" s="434"/>
      <c r="D10" s="434"/>
      <c r="E10" s="434"/>
      <c r="F10" s="434"/>
      <c r="G10" s="434"/>
      <c r="H10" s="434"/>
      <c r="I10" s="434"/>
      <c r="J10" s="434"/>
      <c r="K10" s="434"/>
    </row>
    <row r="11" spans="2:14" x14ac:dyDescent="0.25">
      <c r="B11" s="434"/>
      <c r="C11" s="434"/>
      <c r="D11" s="434"/>
      <c r="E11" s="434"/>
      <c r="F11" s="434"/>
      <c r="G11" s="434"/>
      <c r="H11" s="434"/>
      <c r="I11" s="434"/>
      <c r="J11" s="434"/>
      <c r="K11" s="434"/>
    </row>
    <row r="12" spans="2:14" x14ac:dyDescent="0.25">
      <c r="B12" s="434"/>
      <c r="C12" s="434"/>
      <c r="D12" s="434"/>
      <c r="E12" s="434"/>
      <c r="F12" s="434"/>
      <c r="G12" s="434"/>
      <c r="H12" s="434"/>
      <c r="I12" s="434"/>
      <c r="J12" s="434"/>
      <c r="K12" s="434"/>
    </row>
    <row r="13" spans="2:14" x14ac:dyDescent="0.25">
      <c r="B13" s="434"/>
      <c r="C13" s="434"/>
      <c r="D13" s="434"/>
      <c r="E13" s="434"/>
      <c r="F13" s="434"/>
      <c r="G13" s="434"/>
      <c r="H13" s="434"/>
      <c r="I13" s="434"/>
      <c r="J13" s="434"/>
      <c r="K13" s="434"/>
    </row>
    <row r="14" spans="2:14" x14ac:dyDescent="0.25">
      <c r="B14" s="434"/>
      <c r="C14" s="434"/>
      <c r="D14" s="434"/>
      <c r="E14" s="434"/>
      <c r="F14" s="434"/>
      <c r="G14" s="434"/>
      <c r="H14" s="434"/>
      <c r="I14" s="434"/>
      <c r="J14" s="434"/>
      <c r="K14" s="434"/>
    </row>
    <row r="15" spans="2:14" x14ac:dyDescent="0.25">
      <c r="B15" s="434"/>
      <c r="C15" s="434"/>
      <c r="D15" s="434"/>
      <c r="E15" s="434"/>
      <c r="F15" s="434"/>
      <c r="G15" s="434"/>
      <c r="H15" s="434"/>
      <c r="I15" s="434"/>
      <c r="J15" s="434"/>
      <c r="K15" s="434"/>
    </row>
    <row r="16" spans="2:14" x14ac:dyDescent="0.25">
      <c r="B16" s="434"/>
      <c r="C16" s="434"/>
      <c r="D16" s="434"/>
      <c r="E16" s="434"/>
      <c r="F16" s="434"/>
      <c r="G16" s="434"/>
      <c r="H16" s="434"/>
      <c r="I16" s="434"/>
      <c r="J16" s="434"/>
      <c r="K16" s="434"/>
    </row>
    <row r="17" spans="2:19" x14ac:dyDescent="0.25">
      <c r="B17" s="434"/>
      <c r="C17" s="434"/>
      <c r="D17" s="434"/>
      <c r="E17" s="434"/>
      <c r="F17" s="434"/>
      <c r="G17" s="434"/>
      <c r="H17" s="434"/>
      <c r="I17" s="434"/>
      <c r="J17" s="434"/>
      <c r="K17" s="434"/>
    </row>
    <row r="18" spans="2:19" x14ac:dyDescent="0.25">
      <c r="B18" s="434"/>
      <c r="C18" s="434"/>
      <c r="D18" s="434"/>
      <c r="E18" s="434"/>
      <c r="F18" s="434"/>
      <c r="G18" s="434"/>
      <c r="H18" s="434"/>
      <c r="I18" s="434"/>
      <c r="J18" s="434"/>
      <c r="K18" s="434"/>
    </row>
    <row r="19" spans="2:19" x14ac:dyDescent="0.25">
      <c r="B19" s="434"/>
      <c r="C19" s="434"/>
      <c r="D19" s="434"/>
      <c r="E19" s="434"/>
      <c r="F19" s="434"/>
      <c r="G19" s="434"/>
      <c r="H19" s="434"/>
      <c r="I19" s="434"/>
      <c r="J19" s="434"/>
      <c r="K19" s="434"/>
    </row>
    <row r="20" spans="2:19" x14ac:dyDescent="0.25">
      <c r="B20" s="434"/>
      <c r="C20" s="434"/>
      <c r="D20" s="434"/>
      <c r="E20" s="434"/>
      <c r="F20" s="434"/>
      <c r="G20" s="434"/>
      <c r="H20" s="434"/>
      <c r="I20" s="434"/>
      <c r="J20" s="434"/>
      <c r="K20" s="434"/>
    </row>
    <row r="21" spans="2:19" x14ac:dyDescent="0.25">
      <c r="B21" s="434"/>
      <c r="C21" s="434"/>
      <c r="D21" s="434"/>
      <c r="E21" s="434"/>
      <c r="F21" s="434"/>
      <c r="G21" s="434"/>
      <c r="H21" s="434"/>
      <c r="I21" s="434"/>
      <c r="J21" s="434"/>
      <c r="K21" s="434"/>
    </row>
    <row r="22" spans="2:19" x14ac:dyDescent="0.25">
      <c r="B22" s="434"/>
      <c r="C22" s="434"/>
      <c r="D22" s="434"/>
      <c r="E22" s="434"/>
      <c r="F22" s="434"/>
      <c r="G22" s="434"/>
      <c r="H22" s="434"/>
      <c r="I22" s="434"/>
      <c r="J22" s="434"/>
      <c r="K22" s="434"/>
    </row>
    <row r="23" spans="2:19" x14ac:dyDescent="0.25">
      <c r="B23" s="19" t="s">
        <v>464</v>
      </c>
      <c r="C23" s="19"/>
      <c r="D23" s="19"/>
      <c r="E23" s="19"/>
      <c r="F23" s="19"/>
      <c r="G23" s="19"/>
      <c r="H23" s="19"/>
      <c r="I23" s="19"/>
      <c r="J23" s="19"/>
      <c r="K23" s="19"/>
      <c r="N23" s="19"/>
      <c r="O23" s="19"/>
      <c r="P23" s="19"/>
      <c r="Q23" s="19"/>
      <c r="R23" s="19"/>
      <c r="S23" s="19"/>
    </row>
    <row r="24" spans="2:19" x14ac:dyDescent="0.25">
      <c r="B24" s="19"/>
      <c r="C24" s="19"/>
      <c r="D24" s="19"/>
      <c r="E24" s="19"/>
      <c r="F24" s="19"/>
      <c r="G24" s="19"/>
      <c r="H24" s="19"/>
      <c r="I24" s="19"/>
      <c r="J24" s="19"/>
      <c r="K24" s="19"/>
      <c r="N24" s="19"/>
      <c r="O24" s="19"/>
      <c r="P24" s="19"/>
      <c r="Q24" s="19"/>
      <c r="R24" s="19"/>
      <c r="S24" s="19"/>
    </row>
    <row r="25" spans="2:19" x14ac:dyDescent="0.25">
      <c r="B25" s="19"/>
      <c r="C25" s="19"/>
      <c r="D25" s="19"/>
      <c r="E25" s="19"/>
      <c r="F25" s="19"/>
      <c r="G25" s="19"/>
      <c r="H25" s="19"/>
      <c r="I25" s="19"/>
      <c r="J25" s="19"/>
      <c r="K25" s="19"/>
      <c r="N25" s="19"/>
      <c r="O25" s="19"/>
      <c r="P25" s="19"/>
      <c r="Q25" s="19"/>
      <c r="R25" s="19"/>
      <c r="S25" s="19"/>
    </row>
    <row r="26" spans="2:19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  <c r="N26" s="19"/>
      <c r="O26" s="19"/>
      <c r="P26" s="19"/>
      <c r="Q26" s="19"/>
      <c r="R26" s="19"/>
      <c r="S26" s="19"/>
    </row>
    <row r="27" spans="2:19" x14ac:dyDescent="0.25">
      <c r="B27" s="19"/>
      <c r="C27" s="19"/>
      <c r="D27" s="19"/>
      <c r="E27" s="19"/>
      <c r="F27" s="19"/>
      <c r="G27" s="19"/>
      <c r="H27" s="19"/>
      <c r="I27" s="19"/>
      <c r="J27" s="19"/>
      <c r="K27" s="19"/>
      <c r="N27" s="19"/>
      <c r="O27" s="19"/>
      <c r="P27" s="19"/>
      <c r="Q27" s="19"/>
      <c r="R27" s="19"/>
      <c r="S27" s="19"/>
    </row>
    <row r="28" spans="2:19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N28" s="19"/>
      <c r="O28" s="19"/>
      <c r="P28" s="19"/>
      <c r="Q28" s="19"/>
      <c r="R28" s="19"/>
      <c r="S28" s="19"/>
    </row>
    <row r="29" spans="2:19" x14ac:dyDescent="0.25">
      <c r="B29" s="19"/>
      <c r="C29" s="19"/>
      <c r="D29" s="19"/>
      <c r="E29" s="19"/>
      <c r="F29" s="19"/>
      <c r="G29" s="19"/>
      <c r="H29" s="19"/>
      <c r="I29" s="19"/>
      <c r="J29" s="19"/>
      <c r="K29" s="19"/>
      <c r="N29" s="19"/>
      <c r="O29" s="19"/>
      <c r="P29" s="19"/>
      <c r="Q29" s="19"/>
      <c r="R29" s="19"/>
      <c r="S29" s="19"/>
    </row>
    <row r="30" spans="2:19" x14ac:dyDescent="0.25">
      <c r="B30" s="19"/>
      <c r="C30" s="19"/>
      <c r="D30" s="19"/>
      <c r="E30" s="19"/>
      <c r="F30" s="19"/>
      <c r="G30" s="19"/>
      <c r="H30" s="19"/>
      <c r="I30" s="19"/>
      <c r="J30" s="19"/>
      <c r="K30" s="19"/>
      <c r="N30" s="19"/>
      <c r="O30" s="19"/>
      <c r="P30" s="19"/>
      <c r="Q30" s="19"/>
      <c r="R30" s="19"/>
      <c r="S30" s="19"/>
    </row>
    <row r="31" spans="2:19" x14ac:dyDescent="0.25">
      <c r="B31" s="19"/>
      <c r="C31" s="19"/>
      <c r="D31" s="19"/>
      <c r="E31" s="19"/>
      <c r="F31" s="19"/>
      <c r="G31" s="19"/>
      <c r="H31" s="19"/>
      <c r="I31" s="19"/>
      <c r="J31" s="19"/>
      <c r="K31" s="19"/>
      <c r="N31" s="19"/>
      <c r="O31" s="19"/>
      <c r="P31" s="19"/>
      <c r="Q31" s="19"/>
      <c r="R31" s="19"/>
      <c r="S31" s="19"/>
    </row>
    <row r="32" spans="2:19" x14ac:dyDescent="0.25">
      <c r="B32" s="19"/>
      <c r="C32" s="19"/>
      <c r="D32" s="19"/>
      <c r="E32" s="19"/>
      <c r="F32" s="19"/>
      <c r="G32" s="19"/>
      <c r="H32" s="19"/>
      <c r="I32" s="19"/>
      <c r="J32" s="19"/>
      <c r="K32" s="19"/>
      <c r="N32" s="19"/>
      <c r="O32" s="19"/>
      <c r="P32" s="19"/>
      <c r="Q32" s="19"/>
      <c r="R32" s="19"/>
      <c r="S32" s="19"/>
    </row>
    <row r="33" spans="2:19" x14ac:dyDescent="0.25">
      <c r="B33" s="19"/>
      <c r="C33" s="19"/>
      <c r="D33" s="19"/>
      <c r="E33" s="19"/>
      <c r="F33" s="19"/>
      <c r="G33" s="19"/>
      <c r="H33" s="19"/>
      <c r="I33" s="19"/>
      <c r="J33" s="19"/>
      <c r="K33" s="19"/>
      <c r="N33" s="19"/>
      <c r="O33" s="19"/>
      <c r="P33" s="19"/>
      <c r="Q33" s="19"/>
      <c r="R33" s="19"/>
      <c r="S33" s="19"/>
    </row>
  </sheetData>
  <mergeCells count="2">
    <mergeCell ref="D1:G1"/>
    <mergeCell ref="H1:K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BB461-D561-44C6-9EF6-35CACFBDFD7E}">
  <dimension ref="A1:G22"/>
  <sheetViews>
    <sheetView zoomScale="80" zoomScaleNormal="80" workbookViewId="0">
      <selection activeCell="B22" sqref="B22"/>
    </sheetView>
  </sheetViews>
  <sheetFormatPr defaultColWidth="9.140625" defaultRowHeight="13.5" x14ac:dyDescent="0.25"/>
  <cols>
    <col min="1" max="1" width="2.85546875" style="28" customWidth="1"/>
    <col min="2" max="2" width="34" style="28" customWidth="1"/>
    <col min="3" max="6" width="10.140625" style="28" bestFit="1" customWidth="1"/>
    <col min="7" max="7" width="11.28515625" style="28" bestFit="1" customWidth="1"/>
    <col min="8" max="16384" width="9.140625" style="28"/>
  </cols>
  <sheetData>
    <row r="1" spans="1:7" ht="16.5" x14ac:dyDescent="0.25">
      <c r="B1" s="198" t="s">
        <v>467</v>
      </c>
    </row>
    <row r="2" spans="1:7" ht="16.5" x14ac:dyDescent="0.3">
      <c r="B2" s="176"/>
      <c r="C2" s="177"/>
      <c r="D2" s="177"/>
      <c r="E2" s="177"/>
      <c r="F2" s="177"/>
      <c r="G2" s="780" t="s">
        <v>75</v>
      </c>
    </row>
    <row r="3" spans="1:7" ht="16.5" x14ac:dyDescent="0.3">
      <c r="B3" s="178"/>
      <c r="C3" s="179">
        <v>2021</v>
      </c>
      <c r="D3" s="179">
        <v>2022</v>
      </c>
      <c r="E3" s="179">
        <v>2023</v>
      </c>
      <c r="F3" s="179">
        <v>2024</v>
      </c>
      <c r="G3" s="781"/>
    </row>
    <row r="4" spans="1:7" ht="15" x14ac:dyDescent="0.25">
      <c r="B4" s="150" t="s">
        <v>104</v>
      </c>
      <c r="C4" s="151">
        <f>SUM(C5:C6)</f>
        <v>101</v>
      </c>
      <c r="D4" s="151">
        <f>SUM(D5:D6)</f>
        <v>94</v>
      </c>
      <c r="E4" s="151">
        <f>SUM(E5:E6)</f>
        <v>87</v>
      </c>
      <c r="F4" s="151">
        <f>SUM(F5:F6)</f>
        <v>79</v>
      </c>
      <c r="G4" s="152">
        <f>(F4/E4-1)*100</f>
        <v>-9.1954022988505741</v>
      </c>
    </row>
    <row r="5" spans="1:7" ht="16.5" x14ac:dyDescent="0.3">
      <c r="B5" s="153" t="s">
        <v>105</v>
      </c>
      <c r="C5" s="154">
        <v>10</v>
      </c>
      <c r="D5" s="154">
        <v>11</v>
      </c>
      <c r="E5" s="154">
        <v>11</v>
      </c>
      <c r="F5" s="154">
        <v>11</v>
      </c>
      <c r="G5" s="155">
        <f>(F5/E5-1)*100</f>
        <v>0</v>
      </c>
    </row>
    <row r="6" spans="1:7" ht="16.5" x14ac:dyDescent="0.3">
      <c r="B6" s="153" t="s">
        <v>107</v>
      </c>
      <c r="C6" s="154">
        <v>91</v>
      </c>
      <c r="D6" s="154">
        <v>83</v>
      </c>
      <c r="E6" s="154">
        <v>76</v>
      </c>
      <c r="F6" s="154">
        <v>68</v>
      </c>
      <c r="G6" s="155">
        <f>(F6/E6-1)*100</f>
        <v>-10.526315789473683</v>
      </c>
    </row>
    <row r="7" spans="1:7" ht="10.5" customHeight="1" x14ac:dyDescent="0.3">
      <c r="B7" s="153"/>
      <c r="C7" s="154"/>
      <c r="D7" s="154"/>
      <c r="E7" s="154"/>
      <c r="F7" s="154"/>
      <c r="G7" s="156"/>
    </row>
    <row r="8" spans="1:7" ht="15" x14ac:dyDescent="0.25">
      <c r="B8" s="150" t="s">
        <v>110</v>
      </c>
      <c r="C8" s="157">
        <f>SUM(C9:C10)</f>
        <v>114</v>
      </c>
      <c r="D8" s="157">
        <f>SUM(D9:D10)</f>
        <v>114</v>
      </c>
      <c r="E8" s="157">
        <f>SUM(E9:E10)</f>
        <v>112</v>
      </c>
      <c r="F8" s="157">
        <f>SUM(F9:F10)</f>
        <v>0</v>
      </c>
      <c r="G8" s="152">
        <f>(F8/E8-1)*100</f>
        <v>-100</v>
      </c>
    </row>
    <row r="9" spans="1:7" ht="16.5" x14ac:dyDescent="0.3">
      <c r="B9" s="153" t="s">
        <v>112</v>
      </c>
      <c r="C9" s="154">
        <v>56</v>
      </c>
      <c r="D9" s="154">
        <v>58</v>
      </c>
      <c r="E9" s="154">
        <v>56</v>
      </c>
      <c r="F9" s="154">
        <v>0</v>
      </c>
      <c r="G9" s="155">
        <f>(F9/E9-1)*100</f>
        <v>-100</v>
      </c>
    </row>
    <row r="10" spans="1:7" ht="16.5" x14ac:dyDescent="0.3">
      <c r="B10" s="153" t="s">
        <v>120</v>
      </c>
      <c r="C10" s="154">
        <v>58</v>
      </c>
      <c r="D10" s="154">
        <v>56</v>
      </c>
      <c r="E10" s="154">
        <v>56</v>
      </c>
      <c r="F10" s="154">
        <v>0</v>
      </c>
      <c r="G10" s="155">
        <f>(F10/E10-1)*100</f>
        <v>-100</v>
      </c>
    </row>
    <row r="11" spans="1:7" ht="9" customHeight="1" x14ac:dyDescent="0.3">
      <c r="B11" s="153"/>
      <c r="C11" s="158"/>
      <c r="D11" s="158"/>
      <c r="E11" s="158"/>
      <c r="F11" s="158"/>
      <c r="G11" s="155"/>
    </row>
    <row r="12" spans="1:7" ht="16.5" customHeight="1" x14ac:dyDescent="0.25">
      <c r="B12" s="150" t="s">
        <v>121</v>
      </c>
      <c r="C12" s="778"/>
      <c r="D12" s="778"/>
      <c r="E12" s="778"/>
      <c r="F12" s="778"/>
      <c r="G12" s="779"/>
    </row>
    <row r="13" spans="1:7" ht="16.5" x14ac:dyDescent="0.3">
      <c r="B13" s="159" t="s">
        <v>122</v>
      </c>
      <c r="C13" s="160"/>
      <c r="D13" s="160"/>
      <c r="E13" s="160"/>
      <c r="F13" s="160"/>
      <c r="G13" s="155"/>
    </row>
    <row r="14" spans="1:7" ht="16.5" x14ac:dyDescent="0.3">
      <c r="B14" s="161" t="s">
        <v>123</v>
      </c>
      <c r="C14" s="162">
        <v>518.31700000000001</v>
      </c>
      <c r="D14" s="162">
        <v>486.65499999999997</v>
      </c>
      <c r="E14" s="162">
        <v>379.80500000000001</v>
      </c>
      <c r="F14" s="162">
        <v>317.69</v>
      </c>
      <c r="G14" s="155">
        <f>(F14/E14-1)*100</f>
        <v>-16.354445044167399</v>
      </c>
    </row>
    <row r="15" spans="1:7" ht="16.5" x14ac:dyDescent="0.3">
      <c r="B15" s="161" t="s">
        <v>124</v>
      </c>
      <c r="C15" s="162">
        <v>517.53399999999999</v>
      </c>
      <c r="D15" s="162">
        <v>467</v>
      </c>
      <c r="E15" s="162">
        <v>380.15100000000001</v>
      </c>
      <c r="F15" s="162">
        <v>317.88599999999997</v>
      </c>
      <c r="G15" s="155">
        <f>(F15/E15-1)*100</f>
        <v>-16.379017811343399</v>
      </c>
    </row>
    <row r="16" spans="1:7" ht="33" x14ac:dyDescent="0.3">
      <c r="A16" s="146"/>
      <c r="B16" s="163" t="s">
        <v>125</v>
      </c>
      <c r="C16" s="164"/>
      <c r="D16" s="165"/>
      <c r="E16" s="165"/>
      <c r="F16" s="165"/>
      <c r="G16" s="155"/>
    </row>
    <row r="17" spans="1:7" ht="16.5" x14ac:dyDescent="0.3">
      <c r="A17" s="146"/>
      <c r="B17" s="166" t="s">
        <v>123</v>
      </c>
      <c r="C17" s="167">
        <v>502.97899999999998</v>
      </c>
      <c r="D17" s="167">
        <v>472.5</v>
      </c>
      <c r="E17" s="167">
        <v>368.89600000000002</v>
      </c>
      <c r="F17" s="167">
        <v>306.18099999999998</v>
      </c>
      <c r="G17" s="155">
        <f>(F17/E17-1)*100</f>
        <v>-17.000726492019435</v>
      </c>
    </row>
    <row r="18" spans="1:7" ht="16.5" x14ac:dyDescent="0.3">
      <c r="B18" s="161" t="s">
        <v>124</v>
      </c>
      <c r="C18" s="167">
        <v>470.79899999999998</v>
      </c>
      <c r="D18" s="167">
        <v>424.3</v>
      </c>
      <c r="E18" s="167">
        <v>331.702</v>
      </c>
      <c r="F18" s="167">
        <v>266.15199999999999</v>
      </c>
      <c r="G18" s="155">
        <f>(F18/E18-1)*100</f>
        <v>-19.761713827471649</v>
      </c>
    </row>
    <row r="19" spans="1:7" ht="33" x14ac:dyDescent="0.3">
      <c r="B19" s="168" t="s">
        <v>126</v>
      </c>
      <c r="C19" s="169"/>
      <c r="D19" s="169"/>
      <c r="E19" s="169"/>
      <c r="F19" s="169"/>
      <c r="G19" s="155"/>
    </row>
    <row r="20" spans="1:7" ht="16.5" x14ac:dyDescent="0.3">
      <c r="B20" s="170" t="s">
        <v>118</v>
      </c>
      <c r="C20" s="171">
        <v>15.337999999999999</v>
      </c>
      <c r="D20" s="172">
        <v>14.154999999999999</v>
      </c>
      <c r="E20" s="172">
        <v>10.909000000000001</v>
      </c>
      <c r="F20" s="172">
        <v>11.509</v>
      </c>
      <c r="G20" s="155">
        <f>(F20/E20-1)*100</f>
        <v>5.5000458337152835</v>
      </c>
    </row>
    <row r="21" spans="1:7" ht="16.5" x14ac:dyDescent="0.3">
      <c r="B21" s="173" t="s">
        <v>119</v>
      </c>
      <c r="C21" s="174">
        <v>46.734999999999999</v>
      </c>
      <c r="D21" s="175">
        <v>42.7</v>
      </c>
      <c r="E21" s="175">
        <v>48.448999999999998</v>
      </c>
      <c r="F21" s="175">
        <v>51.734000000000002</v>
      </c>
      <c r="G21" s="156">
        <f>(F21/E21-1)*100</f>
        <v>6.7803257033169029</v>
      </c>
    </row>
    <row r="22" spans="1:7" ht="16.5" x14ac:dyDescent="0.3">
      <c r="B22" s="274" t="s">
        <v>271</v>
      </c>
    </row>
  </sheetData>
  <mergeCells count="2">
    <mergeCell ref="C12:G12"/>
    <mergeCell ref="G2:G3"/>
  </mergeCells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98BD-92B4-44E4-A56C-97C988A316F8}">
  <dimension ref="B1:R13"/>
  <sheetViews>
    <sheetView zoomScale="80" zoomScaleNormal="80" workbookViewId="0">
      <selection activeCell="Y16" sqref="Y16"/>
    </sheetView>
  </sheetViews>
  <sheetFormatPr defaultColWidth="9.140625" defaultRowHeight="13.5" x14ac:dyDescent="0.25"/>
  <cols>
    <col min="1" max="1" width="2.42578125" style="28" customWidth="1"/>
    <col min="2" max="2" width="31" style="28" customWidth="1"/>
    <col min="3" max="3" width="6.5703125" style="28" hidden="1" customWidth="1"/>
    <col min="4" max="4" width="7" style="28" hidden="1" customWidth="1"/>
    <col min="5" max="5" width="6.5703125" style="28" hidden="1" customWidth="1"/>
    <col min="6" max="8" width="7.5703125" style="28" hidden="1" customWidth="1"/>
    <col min="9" max="9" width="7.42578125" style="28" hidden="1" customWidth="1"/>
    <col min="10" max="10" width="8.140625" style="28" hidden="1" customWidth="1"/>
    <col min="11" max="13" width="7.5703125" style="28" hidden="1" customWidth="1"/>
    <col min="14" max="17" width="7.5703125" style="28" customWidth="1"/>
    <col min="18" max="18" width="11" style="28" bestFit="1" customWidth="1"/>
    <col min="19" max="16384" width="9.140625" style="28"/>
  </cols>
  <sheetData>
    <row r="1" spans="2:18" ht="16.5" x14ac:dyDescent="0.25">
      <c r="B1" s="73" t="s">
        <v>468</v>
      </c>
    </row>
    <row r="2" spans="2:18" ht="15" customHeight="1" x14ac:dyDescent="0.3">
      <c r="B2" s="180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780" t="s">
        <v>75</v>
      </c>
    </row>
    <row r="3" spans="2:18" ht="20.25" customHeight="1" x14ac:dyDescent="0.3">
      <c r="B3" s="181"/>
      <c r="C3" s="182">
        <v>2008</v>
      </c>
      <c r="D3" s="182">
        <v>2009</v>
      </c>
      <c r="E3" s="182">
        <v>2010</v>
      </c>
      <c r="F3" s="182">
        <v>2011</v>
      </c>
      <c r="G3" s="182">
        <v>2012</v>
      </c>
      <c r="H3" s="182">
        <v>2013</v>
      </c>
      <c r="I3" s="182">
        <v>2014</v>
      </c>
      <c r="J3" s="182">
        <v>2015</v>
      </c>
      <c r="K3" s="182">
        <v>2016</v>
      </c>
      <c r="L3" s="182">
        <v>2017</v>
      </c>
      <c r="M3" s="182" t="e">
        <f>#REF!</f>
        <v>#REF!</v>
      </c>
      <c r="N3" s="182">
        <f>'Table 4.1'!C3</f>
        <v>2021</v>
      </c>
      <c r="O3" s="182">
        <f>'Table 4.1'!D3</f>
        <v>2022</v>
      </c>
      <c r="P3" s="182">
        <f>'Table 4.1'!E3</f>
        <v>2023</v>
      </c>
      <c r="Q3" s="182">
        <f>'Table 4.1'!F3</f>
        <v>2024</v>
      </c>
      <c r="R3" s="781"/>
    </row>
    <row r="4" spans="2:18" ht="15" customHeight="1" x14ac:dyDescent="0.3">
      <c r="B4" s="183"/>
      <c r="C4" s="184"/>
      <c r="D4" s="185"/>
      <c r="E4" s="186" t="s">
        <v>106</v>
      </c>
      <c r="F4" s="185"/>
      <c r="G4" s="185"/>
      <c r="H4" s="185"/>
      <c r="I4" s="187" t="s">
        <v>106</v>
      </c>
      <c r="J4" s="187"/>
      <c r="K4" s="187"/>
      <c r="L4" s="188" t="s">
        <v>106</v>
      </c>
      <c r="M4" s="188"/>
      <c r="N4" s="782" t="s">
        <v>106</v>
      </c>
      <c r="O4" s="782"/>
      <c r="P4" s="782"/>
      <c r="Q4" s="782"/>
      <c r="R4" s="189"/>
    </row>
    <row r="5" spans="2:18" ht="15" customHeight="1" x14ac:dyDescent="0.3">
      <c r="B5" s="190" t="s">
        <v>108</v>
      </c>
      <c r="C5" s="191">
        <v>81</v>
      </c>
      <c r="D5" s="191">
        <v>78</v>
      </c>
      <c r="E5" s="191">
        <v>72</v>
      </c>
      <c r="F5" s="191">
        <v>66</v>
      </c>
      <c r="G5" s="191">
        <v>62</v>
      </c>
      <c r="H5" s="191">
        <v>56</v>
      </c>
      <c r="I5" s="191">
        <v>48</v>
      </c>
      <c r="J5" s="191">
        <v>44</v>
      </c>
      <c r="K5" s="191">
        <v>36</v>
      </c>
      <c r="L5" s="191">
        <v>32</v>
      </c>
      <c r="M5" s="191">
        <v>20</v>
      </c>
      <c r="N5" s="191">
        <v>13</v>
      </c>
      <c r="O5" s="191">
        <v>13</v>
      </c>
      <c r="P5" s="191">
        <v>11</v>
      </c>
      <c r="Q5" s="191">
        <v>9</v>
      </c>
      <c r="R5" s="155">
        <f t="shared" ref="R5:R11" si="0">(Q5/P5-1)*100</f>
        <v>-18.181818181818176</v>
      </c>
    </row>
    <row r="6" spans="2:18" ht="15" customHeight="1" x14ac:dyDescent="0.3">
      <c r="B6" s="190" t="s">
        <v>21</v>
      </c>
      <c r="C6" s="191">
        <v>76</v>
      </c>
      <c r="D6" s="191">
        <v>74</v>
      </c>
      <c r="E6" s="191">
        <v>67</v>
      </c>
      <c r="F6" s="191">
        <v>56</v>
      </c>
      <c r="G6" s="191">
        <v>50</v>
      </c>
      <c r="H6" s="191">
        <v>45</v>
      </c>
      <c r="I6" s="191">
        <v>42</v>
      </c>
      <c r="J6" s="191">
        <v>35</v>
      </c>
      <c r="K6" s="191">
        <v>25</v>
      </c>
      <c r="L6" s="191">
        <v>24</v>
      </c>
      <c r="M6" s="191">
        <v>20</v>
      </c>
      <c r="N6" s="191">
        <v>15</v>
      </c>
      <c r="O6" s="191">
        <v>10</v>
      </c>
      <c r="P6" s="191">
        <v>8</v>
      </c>
      <c r="Q6" s="191">
        <v>7</v>
      </c>
      <c r="R6" s="155">
        <f t="shared" si="0"/>
        <v>-12.5</v>
      </c>
    </row>
    <row r="7" spans="2:18" ht="15" customHeight="1" x14ac:dyDescent="0.3">
      <c r="B7" s="190" t="s">
        <v>109</v>
      </c>
      <c r="C7" s="191">
        <v>22</v>
      </c>
      <c r="D7" s="191">
        <v>21</v>
      </c>
      <c r="E7" s="191">
        <v>19</v>
      </c>
      <c r="F7" s="191">
        <v>19</v>
      </c>
      <c r="G7" s="191">
        <v>19</v>
      </c>
      <c r="H7" s="191">
        <v>22</v>
      </c>
      <c r="I7" s="191">
        <v>23</v>
      </c>
      <c r="J7" s="191">
        <v>23</v>
      </c>
      <c r="K7" s="191">
        <v>21</v>
      </c>
      <c r="L7" s="191">
        <v>20</v>
      </c>
      <c r="M7" s="191">
        <v>22</v>
      </c>
      <c r="N7" s="191">
        <v>19</v>
      </c>
      <c r="O7" s="191">
        <v>18</v>
      </c>
      <c r="P7" s="191">
        <v>17</v>
      </c>
      <c r="Q7" s="191">
        <v>16</v>
      </c>
      <c r="R7" s="155">
        <f t="shared" si="0"/>
        <v>-5.8823529411764719</v>
      </c>
    </row>
    <row r="8" spans="2:18" ht="15" customHeight="1" x14ac:dyDescent="0.3">
      <c r="B8" s="190" t="s">
        <v>111</v>
      </c>
      <c r="C8" s="191">
        <v>28</v>
      </c>
      <c r="D8" s="191">
        <v>27</v>
      </c>
      <c r="E8" s="191">
        <v>25</v>
      </c>
      <c r="F8" s="191">
        <v>23</v>
      </c>
      <c r="G8" s="191">
        <v>24</v>
      </c>
      <c r="H8" s="191">
        <v>24</v>
      </c>
      <c r="I8" s="191">
        <v>22</v>
      </c>
      <c r="J8" s="191">
        <v>23</v>
      </c>
      <c r="K8" s="191">
        <v>21</v>
      </c>
      <c r="L8" s="191">
        <v>21</v>
      </c>
      <c r="M8" s="191">
        <v>20</v>
      </c>
      <c r="N8" s="191">
        <v>16</v>
      </c>
      <c r="O8" s="191">
        <v>16</v>
      </c>
      <c r="P8" s="191">
        <v>16</v>
      </c>
      <c r="Q8" s="191">
        <v>13</v>
      </c>
      <c r="R8" s="155">
        <f t="shared" si="0"/>
        <v>-18.75</v>
      </c>
    </row>
    <row r="9" spans="2:18" ht="15" customHeight="1" x14ac:dyDescent="0.3">
      <c r="B9" s="190" t="s">
        <v>113</v>
      </c>
      <c r="C9" s="191">
        <v>14</v>
      </c>
      <c r="D9" s="191">
        <v>14</v>
      </c>
      <c r="E9" s="191">
        <v>14</v>
      </c>
      <c r="F9" s="191">
        <v>18</v>
      </c>
      <c r="G9" s="191">
        <v>19</v>
      </c>
      <c r="H9" s="191">
        <v>18</v>
      </c>
      <c r="I9" s="191">
        <v>18</v>
      </c>
      <c r="J9" s="191">
        <v>18</v>
      </c>
      <c r="K9" s="191">
        <v>16</v>
      </c>
      <c r="L9" s="191">
        <v>15</v>
      </c>
      <c r="M9" s="191">
        <v>13</v>
      </c>
      <c r="N9" s="191">
        <v>12</v>
      </c>
      <c r="O9" s="191">
        <v>12</v>
      </c>
      <c r="P9" s="191">
        <v>10</v>
      </c>
      <c r="Q9" s="191">
        <v>10</v>
      </c>
      <c r="R9" s="155">
        <f t="shared" si="0"/>
        <v>0</v>
      </c>
    </row>
    <row r="10" spans="2:18" ht="15" customHeight="1" x14ac:dyDescent="0.3">
      <c r="B10" s="190" t="s">
        <v>114</v>
      </c>
      <c r="C10" s="191">
        <v>47</v>
      </c>
      <c r="D10" s="191">
        <v>42</v>
      </c>
      <c r="E10" s="191">
        <v>41</v>
      </c>
      <c r="F10" s="191">
        <v>43</v>
      </c>
      <c r="G10" s="191">
        <v>39</v>
      </c>
      <c r="H10" s="191">
        <v>39</v>
      </c>
      <c r="I10" s="191">
        <v>37</v>
      </c>
      <c r="J10" s="191">
        <v>36</v>
      </c>
      <c r="K10" s="191">
        <v>35</v>
      </c>
      <c r="L10" s="191">
        <v>33</v>
      </c>
      <c r="M10" s="191">
        <v>28</v>
      </c>
      <c r="N10" s="191">
        <v>24</v>
      </c>
      <c r="O10" s="191">
        <v>23</v>
      </c>
      <c r="P10" s="191">
        <v>23</v>
      </c>
      <c r="Q10" s="191">
        <v>22</v>
      </c>
      <c r="R10" s="155">
        <f t="shared" si="0"/>
        <v>-4.3478260869565188</v>
      </c>
    </row>
    <row r="11" spans="2:18" ht="15" customHeight="1" x14ac:dyDescent="0.3">
      <c r="B11" s="192" t="s">
        <v>115</v>
      </c>
      <c r="C11" s="193">
        <v>10</v>
      </c>
      <c r="D11" s="191">
        <v>10</v>
      </c>
      <c r="E11" s="191">
        <v>8</v>
      </c>
      <c r="F11" s="191">
        <v>9</v>
      </c>
      <c r="G11" s="191">
        <v>9</v>
      </c>
      <c r="H11" s="191">
        <v>9</v>
      </c>
      <c r="I11" s="191">
        <v>8</v>
      </c>
      <c r="J11" s="191">
        <v>5</v>
      </c>
      <c r="K11" s="193">
        <v>5</v>
      </c>
      <c r="L11" s="191">
        <v>3</v>
      </c>
      <c r="M11" s="193">
        <v>2</v>
      </c>
      <c r="N11" s="193">
        <v>2</v>
      </c>
      <c r="O11" s="191">
        <v>2</v>
      </c>
      <c r="P11" s="191">
        <v>2</v>
      </c>
      <c r="Q11" s="191">
        <v>2</v>
      </c>
      <c r="R11" s="156">
        <f t="shared" si="0"/>
        <v>0</v>
      </c>
    </row>
    <row r="12" spans="2:18" ht="15" customHeight="1" x14ac:dyDescent="0.25">
      <c r="B12" s="194" t="s">
        <v>117</v>
      </c>
      <c r="C12" s="195">
        <f t="shared" ref="C12:I12" si="1">SUM(C5:C11)</f>
        <v>278</v>
      </c>
      <c r="D12" s="196">
        <f t="shared" si="1"/>
        <v>266</v>
      </c>
      <c r="E12" s="196">
        <f t="shared" si="1"/>
        <v>246</v>
      </c>
      <c r="F12" s="196">
        <f t="shared" si="1"/>
        <v>234</v>
      </c>
      <c r="G12" s="196">
        <f t="shared" si="1"/>
        <v>222</v>
      </c>
      <c r="H12" s="196">
        <f t="shared" si="1"/>
        <v>213</v>
      </c>
      <c r="I12" s="196">
        <f t="shared" si="1"/>
        <v>198</v>
      </c>
      <c r="J12" s="196">
        <f t="shared" ref="J12:Q12" si="2">SUM(J5:J11)</f>
        <v>184</v>
      </c>
      <c r="K12" s="196">
        <f t="shared" si="2"/>
        <v>159</v>
      </c>
      <c r="L12" s="196">
        <f t="shared" si="2"/>
        <v>148</v>
      </c>
      <c r="M12" s="196">
        <f t="shared" si="2"/>
        <v>125</v>
      </c>
      <c r="N12" s="196">
        <f t="shared" si="2"/>
        <v>101</v>
      </c>
      <c r="O12" s="196">
        <f t="shared" si="2"/>
        <v>94</v>
      </c>
      <c r="P12" s="196">
        <f t="shared" si="2"/>
        <v>87</v>
      </c>
      <c r="Q12" s="196">
        <f t="shared" si="2"/>
        <v>79</v>
      </c>
      <c r="R12" s="197">
        <f>(P12/O12-1)*100</f>
        <v>-7.4468085106383031</v>
      </c>
    </row>
    <row r="13" spans="2:18" ht="16.5" x14ac:dyDescent="0.3">
      <c r="B13" s="274" t="s">
        <v>174</v>
      </c>
    </row>
  </sheetData>
  <mergeCells count="2">
    <mergeCell ref="R2:R3"/>
    <mergeCell ref="N4:Q4"/>
  </mergeCells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C06F8-E732-4453-B7C1-5A8F84B97C1E}">
  <dimension ref="A1:F13"/>
  <sheetViews>
    <sheetView workbookViewId="0">
      <selection activeCell="G21" sqref="G21"/>
    </sheetView>
  </sheetViews>
  <sheetFormatPr defaultColWidth="9.140625" defaultRowHeight="13.5" x14ac:dyDescent="0.25"/>
  <cols>
    <col min="1" max="1" width="27.85546875" style="28" bestFit="1" customWidth="1"/>
    <col min="2" max="2" width="7.7109375" style="28" customWidth="1"/>
    <col min="3" max="3" width="8" style="28" bestFit="1" customWidth="1"/>
    <col min="4" max="6" width="7.28515625" style="28" customWidth="1"/>
    <col min="7" max="16384" width="9.140625" style="28"/>
  </cols>
  <sheetData>
    <row r="1" spans="1:6" ht="17.25" customHeight="1" x14ac:dyDescent="0.25">
      <c r="A1" s="73" t="s">
        <v>469</v>
      </c>
    </row>
    <row r="2" spans="1:6" ht="15" x14ac:dyDescent="0.3">
      <c r="A2" s="199"/>
      <c r="B2" s="200"/>
      <c r="C2" s="200"/>
      <c r="D2" s="200"/>
      <c r="E2" s="200"/>
      <c r="F2" s="783" t="s">
        <v>75</v>
      </c>
    </row>
    <row r="3" spans="1:6" ht="15" x14ac:dyDescent="0.3">
      <c r="A3" s="201"/>
      <c r="B3" s="202">
        <f>'Table 4.1'!C3</f>
        <v>2021</v>
      </c>
      <c r="C3" s="202">
        <f>'Table 4.1'!D3</f>
        <v>2022</v>
      </c>
      <c r="D3" s="202">
        <f>'Table 4.1'!E3</f>
        <v>2023</v>
      </c>
      <c r="E3" s="202">
        <f>'Table 4.1'!F3</f>
        <v>2024</v>
      </c>
      <c r="F3" s="784"/>
    </row>
    <row r="4" spans="1:6" s="147" customFormat="1" ht="15" x14ac:dyDescent="0.3">
      <c r="A4" s="203" t="s">
        <v>127</v>
      </c>
      <c r="B4" s="204">
        <f>SUM(B5:B8)</f>
        <v>686</v>
      </c>
      <c r="C4" s="204">
        <f>SUM(C5:C8)</f>
        <v>695</v>
      </c>
      <c r="D4" s="204">
        <f>SUM(D5:D8)</f>
        <v>708</v>
      </c>
      <c r="E4" s="204">
        <f>SUM(E5:E8)</f>
        <v>721</v>
      </c>
      <c r="F4" s="205">
        <f t="shared" ref="F4:F9" si="0">(E4/D4-1)*100</f>
        <v>1.836158192090398</v>
      </c>
    </row>
    <row r="5" spans="1:6" x14ac:dyDescent="0.25">
      <c r="A5" s="206" t="s">
        <v>128</v>
      </c>
      <c r="B5" s="207">
        <v>25</v>
      </c>
      <c r="C5" s="207">
        <v>25</v>
      </c>
      <c r="D5" s="207">
        <v>25</v>
      </c>
      <c r="E5" s="207">
        <v>24</v>
      </c>
      <c r="F5" s="208">
        <f t="shared" si="0"/>
        <v>-4.0000000000000036</v>
      </c>
    </row>
    <row r="6" spans="1:6" x14ac:dyDescent="0.25">
      <c r="A6" s="206" t="s">
        <v>129</v>
      </c>
      <c r="B6" s="207">
        <v>634</v>
      </c>
      <c r="C6" s="207">
        <v>642</v>
      </c>
      <c r="D6" s="207">
        <v>658</v>
      </c>
      <c r="E6" s="207">
        <v>670</v>
      </c>
      <c r="F6" s="208">
        <f t="shared" si="0"/>
        <v>1.8237082066869359</v>
      </c>
    </row>
    <row r="7" spans="1:6" x14ac:dyDescent="0.25">
      <c r="A7" s="206" t="s">
        <v>130</v>
      </c>
      <c r="B7" s="207">
        <v>21</v>
      </c>
      <c r="C7" s="207">
        <v>21</v>
      </c>
      <c r="D7" s="207">
        <v>17</v>
      </c>
      <c r="E7" s="207">
        <v>18</v>
      </c>
      <c r="F7" s="208">
        <f t="shared" si="0"/>
        <v>5.8823529411764719</v>
      </c>
    </row>
    <row r="8" spans="1:6" x14ac:dyDescent="0.25">
      <c r="A8" s="206" t="s">
        <v>131</v>
      </c>
      <c r="B8" s="207">
        <v>6</v>
      </c>
      <c r="C8" s="207">
        <v>7</v>
      </c>
      <c r="D8" s="207">
        <v>8</v>
      </c>
      <c r="E8" s="207">
        <v>9</v>
      </c>
      <c r="F8" s="208">
        <f t="shared" si="0"/>
        <v>12.5</v>
      </c>
    </row>
    <row r="9" spans="1:6" ht="15" x14ac:dyDescent="0.3">
      <c r="A9" s="209" t="s">
        <v>132</v>
      </c>
      <c r="B9" s="210">
        <f>SUM(B6:B8)</f>
        <v>661</v>
      </c>
      <c r="C9" s="210">
        <f>SUM(C6:C8)</f>
        <v>670</v>
      </c>
      <c r="D9" s="210">
        <f>SUM(D6:D8)</f>
        <v>683</v>
      </c>
      <c r="E9" s="210">
        <f>SUM(E6:E8)</f>
        <v>697</v>
      </c>
      <c r="F9" s="208">
        <f t="shared" si="0"/>
        <v>2.0497803806734938</v>
      </c>
    </row>
    <row r="10" spans="1:6" ht="15" x14ac:dyDescent="0.3">
      <c r="A10" s="209" t="s">
        <v>133</v>
      </c>
      <c r="B10" s="785" t="s">
        <v>116</v>
      </c>
      <c r="C10" s="785"/>
      <c r="D10" s="785"/>
      <c r="E10" s="785"/>
      <c r="F10" s="211"/>
    </row>
    <row r="11" spans="1:6" x14ac:dyDescent="0.25">
      <c r="A11" s="206" t="s">
        <v>134</v>
      </c>
      <c r="B11" s="212">
        <v>23.145208689</v>
      </c>
      <c r="C11" s="212">
        <v>23.004077762000001</v>
      </c>
      <c r="D11" s="212">
        <v>57.601839646999998</v>
      </c>
      <c r="E11" s="212">
        <v>41.224435382000003</v>
      </c>
      <c r="F11" s="208">
        <f>(E11/D11-1)*100</f>
        <v>-28.432085442696376</v>
      </c>
    </row>
    <row r="12" spans="1:6" x14ac:dyDescent="0.25">
      <c r="A12" s="213" t="s">
        <v>135</v>
      </c>
      <c r="B12" s="214">
        <v>75.182819922999997</v>
      </c>
      <c r="C12" s="214">
        <v>74.113719613000001</v>
      </c>
      <c r="D12" s="214">
        <v>138.65096173699999</v>
      </c>
      <c r="E12" s="214">
        <v>152.76687908700001</v>
      </c>
      <c r="F12" s="215">
        <f>(E12/D12-1)*100</f>
        <v>10.180901144253006</v>
      </c>
    </row>
    <row r="13" spans="1:6" x14ac:dyDescent="0.25">
      <c r="A13" s="279" t="s">
        <v>174</v>
      </c>
    </row>
  </sheetData>
  <mergeCells count="2">
    <mergeCell ref="F2:F3"/>
    <mergeCell ref="B10:E10"/>
  </mergeCells>
  <pageMargins left="0.75" right="0.75" top="1" bottom="1" header="0.5" footer="0.5"/>
  <pageSetup paperSize="5" orientation="portrait" r:id="rId1"/>
  <headerFooter alignWithMargins="0"/>
  <ignoredErrors>
    <ignoredError sqref="B9:E9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CD088-36EB-41CE-A4C6-EC7FE01AED6D}">
  <dimension ref="B1:R22"/>
  <sheetViews>
    <sheetView workbookViewId="0">
      <selection activeCell="V16" sqref="V16"/>
    </sheetView>
  </sheetViews>
  <sheetFormatPr defaultColWidth="9.140625" defaultRowHeight="13.5" x14ac:dyDescent="0.25"/>
  <cols>
    <col min="1" max="1" width="2.28515625" style="28" customWidth="1"/>
    <col min="2" max="2" width="27.28515625" style="28" bestFit="1" customWidth="1"/>
    <col min="3" max="3" width="7.140625" style="28" hidden="1" customWidth="1"/>
    <col min="4" max="4" width="8.140625" style="28" hidden="1" customWidth="1"/>
    <col min="5" max="5" width="7.42578125" style="28" hidden="1" customWidth="1"/>
    <col min="6" max="9" width="8" style="28" hidden="1" customWidth="1"/>
    <col min="10" max="10" width="7" style="28" hidden="1" customWidth="1"/>
    <col min="11" max="11" width="6.5703125" style="28" hidden="1" customWidth="1"/>
    <col min="12" max="13" width="6.85546875" style="28" hidden="1" customWidth="1"/>
    <col min="14" max="14" width="6.140625" style="28" hidden="1" customWidth="1"/>
    <col min="15" max="15" width="6.140625" style="28" customWidth="1"/>
    <col min="16" max="17" width="6.7109375" style="28" customWidth="1"/>
    <col min="18" max="18" width="6.140625" style="28" customWidth="1"/>
    <col min="19" max="16384" width="9.140625" style="28"/>
  </cols>
  <sheetData>
    <row r="1" spans="2:18" ht="16.5" x14ac:dyDescent="0.25">
      <c r="B1" s="73" t="s">
        <v>175</v>
      </c>
      <c r="J1" s="70"/>
    </row>
    <row r="2" spans="2:18" ht="15" x14ac:dyDescent="0.3">
      <c r="B2" s="216"/>
      <c r="C2" s="217">
        <v>2007</v>
      </c>
      <c r="D2" s="217">
        <v>2008</v>
      </c>
      <c r="E2" s="217">
        <v>2009</v>
      </c>
      <c r="F2" s="217">
        <v>2010</v>
      </c>
      <c r="G2" s="217">
        <v>2011</v>
      </c>
      <c r="H2" s="217">
        <v>2012</v>
      </c>
      <c r="I2" s="217">
        <v>2013</v>
      </c>
      <c r="J2" s="217">
        <v>2014</v>
      </c>
      <c r="K2" s="217">
        <v>2015</v>
      </c>
      <c r="L2" s="217">
        <v>2016</v>
      </c>
      <c r="M2" s="217">
        <v>2017</v>
      </c>
      <c r="N2" s="217" t="e">
        <f>#REF!</f>
        <v>#REF!</v>
      </c>
      <c r="O2" s="217">
        <f>'Table 4.1'!C3</f>
        <v>2021</v>
      </c>
      <c r="P2" s="217">
        <f>'Table 4.1'!D3</f>
        <v>2022</v>
      </c>
      <c r="Q2" s="217">
        <f>'Table 4.1'!E3</f>
        <v>2023</v>
      </c>
      <c r="R2" s="217">
        <f>'Table 4.1'!F3</f>
        <v>2024</v>
      </c>
    </row>
    <row r="3" spans="2:18" x14ac:dyDescent="0.25">
      <c r="B3" s="206"/>
      <c r="C3" s="786" t="s">
        <v>136</v>
      </c>
      <c r="D3" s="787"/>
      <c r="E3" s="787"/>
      <c r="F3" s="787"/>
      <c r="G3" s="787"/>
      <c r="H3" s="787"/>
      <c r="I3" s="787"/>
      <c r="J3" s="787"/>
      <c r="K3" s="787"/>
      <c r="L3" s="787"/>
      <c r="M3" s="787"/>
      <c r="N3" s="787"/>
      <c r="O3" s="787"/>
      <c r="P3" s="787"/>
      <c r="Q3" s="787"/>
      <c r="R3" s="788"/>
    </row>
    <row r="4" spans="2:18" x14ac:dyDescent="0.25">
      <c r="B4" s="218" t="s">
        <v>137</v>
      </c>
      <c r="C4" s="219">
        <v>10</v>
      </c>
      <c r="D4" s="219">
        <v>10</v>
      </c>
      <c r="E4" s="219">
        <v>6</v>
      </c>
      <c r="F4" s="219">
        <v>4</v>
      </c>
      <c r="G4" s="219">
        <v>4</v>
      </c>
      <c r="H4" s="219">
        <v>4</v>
      </c>
      <c r="I4" s="219">
        <v>6</v>
      </c>
      <c r="J4" s="220">
        <v>6</v>
      </c>
      <c r="K4" s="220">
        <v>7</v>
      </c>
      <c r="L4" s="220">
        <v>6</v>
      </c>
      <c r="M4" s="220">
        <v>7</v>
      </c>
      <c r="N4" s="220">
        <v>4</v>
      </c>
      <c r="O4" s="220">
        <v>7</v>
      </c>
      <c r="P4" s="220">
        <v>8</v>
      </c>
      <c r="Q4" s="221">
        <v>8</v>
      </c>
      <c r="R4" s="222">
        <v>8</v>
      </c>
    </row>
    <row r="5" spans="2:18" x14ac:dyDescent="0.25">
      <c r="B5" s="218" t="s">
        <v>138</v>
      </c>
      <c r="C5" s="219">
        <v>26</v>
      </c>
      <c r="D5" s="219">
        <v>26</v>
      </c>
      <c r="E5" s="219">
        <v>27</v>
      </c>
      <c r="F5" s="219">
        <v>24</v>
      </c>
      <c r="G5" s="219">
        <v>23</v>
      </c>
      <c r="H5" s="219">
        <v>23</v>
      </c>
      <c r="I5" s="219">
        <v>24</v>
      </c>
      <c r="J5" s="219">
        <v>23</v>
      </c>
      <c r="K5" s="219">
        <v>22</v>
      </c>
      <c r="L5" s="219">
        <v>20</v>
      </c>
      <c r="M5" s="219">
        <v>19</v>
      </c>
      <c r="N5" s="219">
        <v>18</v>
      </c>
      <c r="O5" s="219">
        <v>23</v>
      </c>
      <c r="P5" s="219">
        <v>23</v>
      </c>
      <c r="Q5" s="219">
        <v>24</v>
      </c>
      <c r="R5" s="222">
        <v>26</v>
      </c>
    </row>
    <row r="6" spans="2:18" x14ac:dyDescent="0.25">
      <c r="B6" s="218" t="s">
        <v>108</v>
      </c>
      <c r="C6" s="219">
        <v>9</v>
      </c>
      <c r="D6" s="219">
        <v>10</v>
      </c>
      <c r="E6" s="219">
        <v>13</v>
      </c>
      <c r="F6" s="219">
        <v>13</v>
      </c>
      <c r="G6" s="219">
        <v>14</v>
      </c>
      <c r="H6" s="219">
        <v>15</v>
      </c>
      <c r="I6" s="219">
        <v>14</v>
      </c>
      <c r="J6" s="219">
        <v>15</v>
      </c>
      <c r="K6" s="219">
        <v>14</v>
      </c>
      <c r="L6" s="219">
        <v>14</v>
      </c>
      <c r="M6" s="219">
        <v>12</v>
      </c>
      <c r="N6" s="219">
        <v>7</v>
      </c>
      <c r="O6" s="219">
        <v>7</v>
      </c>
      <c r="P6" s="219">
        <v>8</v>
      </c>
      <c r="Q6" s="219">
        <v>7</v>
      </c>
      <c r="R6" s="222">
        <v>7</v>
      </c>
    </row>
    <row r="7" spans="2:18" x14ac:dyDescent="0.25">
      <c r="B7" s="218" t="s">
        <v>139</v>
      </c>
      <c r="C7" s="219">
        <v>688</v>
      </c>
      <c r="D7" s="219">
        <v>696</v>
      </c>
      <c r="E7" s="219">
        <v>700</v>
      </c>
      <c r="F7" s="219">
        <v>668</v>
      </c>
      <c r="G7" s="219">
        <v>669</v>
      </c>
      <c r="H7" s="219">
        <v>671</v>
      </c>
      <c r="I7" s="219">
        <v>687</v>
      </c>
      <c r="J7" s="219">
        <v>685</v>
      </c>
      <c r="K7" s="219">
        <v>636</v>
      </c>
      <c r="L7" s="219">
        <v>639</v>
      </c>
      <c r="M7" s="219">
        <v>625</v>
      </c>
      <c r="N7" s="219">
        <v>585</v>
      </c>
      <c r="O7" s="219">
        <v>594</v>
      </c>
      <c r="P7" s="219">
        <v>598</v>
      </c>
      <c r="Q7" s="219">
        <v>615</v>
      </c>
      <c r="R7" s="222">
        <v>621</v>
      </c>
    </row>
    <row r="8" spans="2:18" x14ac:dyDescent="0.25">
      <c r="B8" s="218" t="s">
        <v>140</v>
      </c>
      <c r="C8" s="219">
        <v>2</v>
      </c>
      <c r="D8" s="219">
        <v>2</v>
      </c>
      <c r="E8" s="219">
        <v>2</v>
      </c>
      <c r="F8" s="219">
        <v>2</v>
      </c>
      <c r="G8" s="219">
        <v>2</v>
      </c>
      <c r="H8" s="219">
        <v>2</v>
      </c>
      <c r="I8" s="219">
        <v>2</v>
      </c>
      <c r="J8" s="219">
        <v>2</v>
      </c>
      <c r="K8" s="219">
        <v>2</v>
      </c>
      <c r="L8" s="219">
        <v>2</v>
      </c>
      <c r="M8" s="219">
        <v>2</v>
      </c>
      <c r="N8" s="219">
        <v>1</v>
      </c>
      <c r="O8" s="219">
        <v>2</v>
      </c>
      <c r="P8" s="219">
        <v>2</v>
      </c>
      <c r="Q8" s="219">
        <v>0</v>
      </c>
      <c r="R8" s="222">
        <v>0</v>
      </c>
    </row>
    <row r="9" spans="2:18" x14ac:dyDescent="0.25">
      <c r="B9" s="218" t="s">
        <v>141</v>
      </c>
      <c r="C9" s="224">
        <v>30</v>
      </c>
      <c r="D9" s="224">
        <v>33</v>
      </c>
      <c r="E9" s="224">
        <v>32</v>
      </c>
      <c r="F9" s="224">
        <v>27</v>
      </c>
      <c r="G9" s="224">
        <v>27</v>
      </c>
      <c r="H9" s="224">
        <v>26</v>
      </c>
      <c r="I9" s="224">
        <v>28</v>
      </c>
      <c r="J9" s="224">
        <v>29</v>
      </c>
      <c r="K9" s="224">
        <v>27</v>
      </c>
      <c r="L9" s="224">
        <v>30</v>
      </c>
      <c r="M9" s="224">
        <v>31</v>
      </c>
      <c r="N9" s="224">
        <v>31</v>
      </c>
      <c r="O9" s="219">
        <v>28</v>
      </c>
      <c r="P9" s="224">
        <v>31</v>
      </c>
      <c r="Q9" s="224">
        <v>29</v>
      </c>
      <c r="R9" s="225">
        <v>35</v>
      </c>
    </row>
    <row r="10" spans="2:18" ht="15" x14ac:dyDescent="0.3">
      <c r="B10" s="226"/>
      <c r="C10" s="227">
        <f t="shared" ref="C10:I10" si="0">SUM(C4:C9)</f>
        <v>765</v>
      </c>
      <c r="D10" s="227">
        <f t="shared" si="0"/>
        <v>777</v>
      </c>
      <c r="E10" s="227">
        <f t="shared" si="0"/>
        <v>780</v>
      </c>
      <c r="F10" s="227">
        <f t="shared" si="0"/>
        <v>738</v>
      </c>
      <c r="G10" s="227">
        <f t="shared" si="0"/>
        <v>739</v>
      </c>
      <c r="H10" s="227">
        <f t="shared" si="0"/>
        <v>741</v>
      </c>
      <c r="I10" s="227">
        <f t="shared" si="0"/>
        <v>761</v>
      </c>
      <c r="J10" s="227">
        <f t="shared" ref="J10:R10" si="1">SUM(J4:J9)</f>
        <v>760</v>
      </c>
      <c r="K10" s="227">
        <f t="shared" si="1"/>
        <v>708</v>
      </c>
      <c r="L10" s="227">
        <f t="shared" si="1"/>
        <v>711</v>
      </c>
      <c r="M10" s="227">
        <f t="shared" si="1"/>
        <v>696</v>
      </c>
      <c r="N10" s="227">
        <f t="shared" si="1"/>
        <v>646</v>
      </c>
      <c r="O10" s="228">
        <f t="shared" si="1"/>
        <v>661</v>
      </c>
      <c r="P10" s="228">
        <f t="shared" si="1"/>
        <v>670</v>
      </c>
      <c r="Q10" s="228">
        <f t="shared" si="1"/>
        <v>683</v>
      </c>
      <c r="R10" s="229">
        <f t="shared" si="1"/>
        <v>697</v>
      </c>
    </row>
    <row r="11" spans="2:18" ht="8.25" customHeight="1" x14ac:dyDescent="0.25">
      <c r="B11" s="230"/>
      <c r="C11" s="231"/>
      <c r="D11" s="231"/>
      <c r="E11" s="231"/>
      <c r="F11" s="231"/>
      <c r="G11" s="231"/>
      <c r="H11" s="231"/>
      <c r="I11" s="231"/>
      <c r="J11" s="231"/>
      <c r="K11" s="231"/>
      <c r="L11" s="232"/>
      <c r="M11" s="232"/>
      <c r="N11" s="233"/>
      <c r="O11" s="232"/>
      <c r="P11" s="232"/>
      <c r="Q11" s="234"/>
      <c r="R11" s="235"/>
    </row>
    <row r="12" spans="2:18" ht="11.25" customHeight="1" x14ac:dyDescent="0.3">
      <c r="B12" s="789"/>
      <c r="C12" s="790"/>
      <c r="D12" s="790"/>
      <c r="E12" s="790"/>
      <c r="F12" s="790"/>
      <c r="G12" s="790"/>
      <c r="H12" s="790"/>
      <c r="I12" s="790"/>
      <c r="J12" s="790"/>
      <c r="K12" s="790"/>
      <c r="L12" s="791"/>
      <c r="M12" s="29"/>
      <c r="N12" s="236"/>
      <c r="O12" s="61"/>
      <c r="P12" s="61"/>
      <c r="Q12" s="61"/>
      <c r="R12" s="237"/>
    </row>
    <row r="13" spans="2:18" ht="15" x14ac:dyDescent="0.3">
      <c r="B13" s="216"/>
      <c r="C13" s="238">
        <v>2007</v>
      </c>
      <c r="D13" s="217">
        <v>2008</v>
      </c>
      <c r="E13" s="217">
        <v>2009</v>
      </c>
      <c r="F13" s="217">
        <v>2010</v>
      </c>
      <c r="G13" s="217">
        <v>2011</v>
      </c>
      <c r="H13" s="217">
        <v>2012</v>
      </c>
      <c r="I13" s="217">
        <v>2013</v>
      </c>
      <c r="J13" s="217">
        <v>2014</v>
      </c>
      <c r="K13" s="217">
        <v>2015</v>
      </c>
      <c r="L13" s="217">
        <v>2016</v>
      </c>
      <c r="M13" s="217">
        <v>2017</v>
      </c>
      <c r="N13" s="217" t="e">
        <f>#REF!</f>
        <v>#REF!</v>
      </c>
      <c r="O13" s="217">
        <f>O2</f>
        <v>2021</v>
      </c>
      <c r="P13" s="217">
        <f>P2</f>
        <v>2022</v>
      </c>
      <c r="Q13" s="217">
        <f>Q2</f>
        <v>2023</v>
      </c>
      <c r="R13" s="280">
        <v>2023</v>
      </c>
    </row>
    <row r="14" spans="2:18" x14ac:dyDescent="0.25">
      <c r="B14" s="206"/>
      <c r="C14" s="239" t="s">
        <v>136</v>
      </c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787" t="s">
        <v>136</v>
      </c>
      <c r="P14" s="787"/>
      <c r="Q14" s="787"/>
      <c r="R14" s="788"/>
    </row>
    <row r="15" spans="2:18" x14ac:dyDescent="0.25">
      <c r="B15" s="206" t="s">
        <v>142</v>
      </c>
      <c r="C15" s="241">
        <v>277</v>
      </c>
      <c r="D15" s="219">
        <v>279</v>
      </c>
      <c r="E15" s="219">
        <v>269</v>
      </c>
      <c r="F15" s="219">
        <v>263</v>
      </c>
      <c r="G15" s="219">
        <v>265</v>
      </c>
      <c r="H15" s="219">
        <v>265</v>
      </c>
      <c r="I15" s="219">
        <v>271</v>
      </c>
      <c r="J15" s="219">
        <f>257+13</f>
        <v>270</v>
      </c>
      <c r="K15" s="219">
        <v>239</v>
      </c>
      <c r="L15" s="220">
        <v>232</v>
      </c>
      <c r="M15" s="220">
        <v>223</v>
      </c>
      <c r="N15" s="220">
        <v>210</v>
      </c>
      <c r="O15" s="220">
        <v>198</v>
      </c>
      <c r="P15" s="220">
        <v>191</v>
      </c>
      <c r="Q15" s="221">
        <v>189</v>
      </c>
      <c r="R15" s="222">
        <v>189</v>
      </c>
    </row>
    <row r="16" spans="2:18" x14ac:dyDescent="0.25">
      <c r="B16" s="206" t="s">
        <v>143</v>
      </c>
      <c r="C16" s="241">
        <v>162</v>
      </c>
      <c r="D16" s="219">
        <v>163</v>
      </c>
      <c r="E16" s="219">
        <v>162</v>
      </c>
      <c r="F16" s="219">
        <v>160</v>
      </c>
      <c r="G16" s="219">
        <v>161</v>
      </c>
      <c r="H16" s="219">
        <v>156</v>
      </c>
      <c r="I16" s="219">
        <v>162</v>
      </c>
      <c r="J16" s="219">
        <v>167</v>
      </c>
      <c r="K16" s="219">
        <v>149</v>
      </c>
      <c r="L16" s="219">
        <v>150</v>
      </c>
      <c r="M16" s="219">
        <v>152</v>
      </c>
      <c r="N16" s="219">
        <v>137</v>
      </c>
      <c r="O16" s="219">
        <v>148</v>
      </c>
      <c r="P16" s="219">
        <v>149</v>
      </c>
      <c r="Q16" s="219">
        <v>152</v>
      </c>
      <c r="R16" s="222">
        <v>151</v>
      </c>
    </row>
    <row r="17" spans="2:18" x14ac:dyDescent="0.25">
      <c r="B17" s="206" t="s">
        <v>144</v>
      </c>
      <c r="C17" s="241">
        <v>84</v>
      </c>
      <c r="D17" s="219">
        <v>88</v>
      </c>
      <c r="E17" s="219">
        <v>115</v>
      </c>
      <c r="F17" s="219">
        <v>88</v>
      </c>
      <c r="G17" s="219">
        <v>91</v>
      </c>
      <c r="H17" s="219">
        <v>91</v>
      </c>
      <c r="I17" s="219">
        <v>91</v>
      </c>
      <c r="J17" s="219">
        <v>84</v>
      </c>
      <c r="K17" s="219">
        <v>76</v>
      </c>
      <c r="L17" s="219">
        <v>68</v>
      </c>
      <c r="M17" s="219">
        <v>66</v>
      </c>
      <c r="N17" s="219">
        <v>64</v>
      </c>
      <c r="O17" s="219">
        <v>66</v>
      </c>
      <c r="P17" s="219">
        <v>73</v>
      </c>
      <c r="Q17" s="219">
        <v>71</v>
      </c>
      <c r="R17" s="222">
        <v>73</v>
      </c>
    </row>
    <row r="18" spans="2:18" x14ac:dyDescent="0.25">
      <c r="B18" s="206" t="s">
        <v>145</v>
      </c>
      <c r="C18" s="241">
        <v>71</v>
      </c>
      <c r="D18" s="219">
        <v>74</v>
      </c>
      <c r="E18" s="219">
        <v>73</v>
      </c>
      <c r="F18" s="219">
        <v>72</v>
      </c>
      <c r="G18" s="219">
        <v>71</v>
      </c>
      <c r="H18" s="219">
        <v>72</v>
      </c>
      <c r="I18" s="219">
        <v>76</v>
      </c>
      <c r="J18" s="219">
        <v>78</v>
      </c>
      <c r="K18" s="219">
        <v>76</v>
      </c>
      <c r="L18" s="219">
        <v>79</v>
      </c>
      <c r="M18" s="219">
        <v>79</v>
      </c>
      <c r="N18" s="219">
        <v>75</v>
      </c>
      <c r="O18" s="219">
        <v>82</v>
      </c>
      <c r="P18" s="219">
        <v>86</v>
      </c>
      <c r="Q18" s="219">
        <v>99</v>
      </c>
      <c r="R18" s="222">
        <v>98</v>
      </c>
    </row>
    <row r="19" spans="2:18" x14ac:dyDescent="0.25">
      <c r="B19" s="206" t="s">
        <v>146</v>
      </c>
      <c r="C19" s="241">
        <v>63</v>
      </c>
      <c r="D19" s="219">
        <v>65</v>
      </c>
      <c r="E19" s="219">
        <v>65</v>
      </c>
      <c r="F19" s="219">
        <v>64</v>
      </c>
      <c r="G19" s="219">
        <v>68</v>
      </c>
      <c r="H19" s="219">
        <v>68</v>
      </c>
      <c r="I19" s="219">
        <v>68</v>
      </c>
      <c r="J19" s="219">
        <v>68</v>
      </c>
      <c r="K19" s="219">
        <v>61</v>
      </c>
      <c r="L19" s="219">
        <v>64</v>
      </c>
      <c r="M19" s="219">
        <v>62</v>
      </c>
      <c r="N19" s="219">
        <v>55</v>
      </c>
      <c r="O19" s="219">
        <v>57</v>
      </c>
      <c r="P19" s="219">
        <v>58</v>
      </c>
      <c r="Q19" s="219">
        <v>56</v>
      </c>
      <c r="R19" s="222">
        <v>56</v>
      </c>
    </row>
    <row r="20" spans="2:18" x14ac:dyDescent="0.25">
      <c r="B20" s="206" t="s">
        <v>141</v>
      </c>
      <c r="C20" s="242">
        <v>108</v>
      </c>
      <c r="D20" s="224">
        <v>108</v>
      </c>
      <c r="E20" s="224">
        <v>96</v>
      </c>
      <c r="F20" s="224">
        <v>91</v>
      </c>
      <c r="G20" s="224">
        <v>83</v>
      </c>
      <c r="H20" s="224">
        <v>89</v>
      </c>
      <c r="I20" s="224">
        <v>93</v>
      </c>
      <c r="J20" s="224">
        <v>93</v>
      </c>
      <c r="K20" s="224">
        <v>107</v>
      </c>
      <c r="L20" s="224">
        <v>118</v>
      </c>
      <c r="M20" s="224">
        <v>114</v>
      </c>
      <c r="N20" s="224">
        <v>105</v>
      </c>
      <c r="O20" s="219">
        <v>110</v>
      </c>
      <c r="P20" s="219">
        <v>113</v>
      </c>
      <c r="Q20" s="219">
        <v>116</v>
      </c>
      <c r="R20" s="225">
        <v>130</v>
      </c>
    </row>
    <row r="21" spans="2:18" ht="15" x14ac:dyDescent="0.3">
      <c r="B21" s="226"/>
      <c r="C21" s="243">
        <v>765</v>
      </c>
      <c r="D21" s="227">
        <v>777</v>
      </c>
      <c r="E21" s="227">
        <v>780</v>
      </c>
      <c r="F21" s="227">
        <v>738</v>
      </c>
      <c r="G21" s="227">
        <f>SUM(G15:G20)</f>
        <v>739</v>
      </c>
      <c r="H21" s="227">
        <f t="shared" ref="H21:Q21" si="2">SUM(H15:H20)</f>
        <v>741</v>
      </c>
      <c r="I21" s="227">
        <f t="shared" si="2"/>
        <v>761</v>
      </c>
      <c r="J21" s="227">
        <f t="shared" si="2"/>
        <v>760</v>
      </c>
      <c r="K21" s="227">
        <f t="shared" si="2"/>
        <v>708</v>
      </c>
      <c r="L21" s="227">
        <f t="shared" si="2"/>
        <v>711</v>
      </c>
      <c r="M21" s="228">
        <f t="shared" si="2"/>
        <v>696</v>
      </c>
      <c r="N21" s="228">
        <f t="shared" si="2"/>
        <v>646</v>
      </c>
      <c r="O21" s="228">
        <f t="shared" si="2"/>
        <v>661</v>
      </c>
      <c r="P21" s="228">
        <f t="shared" si="2"/>
        <v>670</v>
      </c>
      <c r="Q21" s="228">
        <f t="shared" si="2"/>
        <v>683</v>
      </c>
      <c r="R21" s="228">
        <f>SUM(R15:R20)</f>
        <v>697</v>
      </c>
    </row>
    <row r="22" spans="2:18" x14ac:dyDescent="0.25">
      <c r="B22" s="279" t="s">
        <v>174</v>
      </c>
    </row>
  </sheetData>
  <mergeCells count="3">
    <mergeCell ref="C3:R3"/>
    <mergeCell ref="B12:L12"/>
    <mergeCell ref="O14:R14"/>
  </mergeCells>
  <pageMargins left="0.75" right="0.75" top="1" bottom="1" header="0.5" footer="0.5"/>
  <pageSetup paperSize="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6AEE3-AE5A-4E64-9E2C-7B66ABF52B59}">
  <dimension ref="A1:K37"/>
  <sheetViews>
    <sheetView zoomScale="80" zoomScaleNormal="80" workbookViewId="0">
      <pane xSplit="1" ySplit="1" topLeftCell="B2" activePane="bottomRight" state="frozen"/>
      <selection activeCell="K24" sqref="K24"/>
      <selection pane="topRight" activeCell="K24" sqref="K24"/>
      <selection pane="bottomLeft" activeCell="K24" sqref="K24"/>
      <selection pane="bottomRight" activeCell="H32" sqref="H32"/>
    </sheetView>
  </sheetViews>
  <sheetFormatPr defaultColWidth="9.140625" defaultRowHeight="13.5" x14ac:dyDescent="0.25"/>
  <cols>
    <col min="1" max="1" width="5.5703125" style="72" customWidth="1"/>
    <col min="2" max="3" width="9.140625" style="72"/>
    <col min="4" max="4" width="26.85546875" style="72" customWidth="1"/>
    <col min="5" max="5" width="11" style="72" customWidth="1"/>
    <col min="6" max="6" width="14.85546875" style="72" bestFit="1" customWidth="1"/>
    <col min="7" max="7" width="14.28515625" style="72" bestFit="1" customWidth="1"/>
    <col min="8" max="8" width="17.7109375" style="72" bestFit="1" customWidth="1"/>
    <col min="9" max="9" width="30.5703125" style="72" bestFit="1" customWidth="1"/>
    <col min="10" max="16384" width="9.140625" style="72"/>
  </cols>
  <sheetData>
    <row r="1" spans="1:11" ht="60" x14ac:dyDescent="0.3">
      <c r="D1" s="244" t="s">
        <v>148</v>
      </c>
      <c r="E1" s="147" t="s">
        <v>147</v>
      </c>
      <c r="F1" s="147" t="s">
        <v>471</v>
      </c>
      <c r="G1" s="147" t="s">
        <v>117</v>
      </c>
    </row>
    <row r="2" spans="1:11" ht="15" x14ac:dyDescent="0.3">
      <c r="A2" s="245"/>
      <c r="B2" s="792">
        <v>2023</v>
      </c>
      <c r="C2" s="147" t="s">
        <v>23</v>
      </c>
      <c r="D2" s="246">
        <v>9748</v>
      </c>
      <c r="E2" s="246">
        <v>3215</v>
      </c>
      <c r="F2" s="246">
        <v>16129</v>
      </c>
      <c r="G2" s="246">
        <f>D2+E2+F2</f>
        <v>29092</v>
      </c>
      <c r="H2" s="245"/>
    </row>
    <row r="3" spans="1:11" ht="15" x14ac:dyDescent="0.3">
      <c r="A3" s="245"/>
      <c r="B3" s="792"/>
      <c r="C3" s="147" t="s">
        <v>24</v>
      </c>
      <c r="D3" s="246">
        <v>9780</v>
      </c>
      <c r="E3" s="246">
        <v>3215</v>
      </c>
      <c r="F3" s="246">
        <v>16391</v>
      </c>
      <c r="G3" s="246">
        <f t="shared" ref="G3:G9" si="0">D3+E3+F3</f>
        <v>29386</v>
      </c>
      <c r="H3" s="245"/>
    </row>
    <row r="4" spans="1:11" ht="15" x14ac:dyDescent="0.3">
      <c r="A4" s="245"/>
      <c r="B4" s="792"/>
      <c r="C4" s="147" t="s">
        <v>25</v>
      </c>
      <c r="D4" s="246">
        <v>9800</v>
      </c>
      <c r="E4" s="246">
        <v>3208</v>
      </c>
      <c r="F4" s="246">
        <v>16530</v>
      </c>
      <c r="G4" s="246">
        <f t="shared" si="0"/>
        <v>29538</v>
      </c>
      <c r="H4" s="245"/>
    </row>
    <row r="5" spans="1:11" ht="15" x14ac:dyDescent="0.3">
      <c r="A5" s="245"/>
      <c r="B5" s="792"/>
      <c r="C5" s="147" t="s">
        <v>26</v>
      </c>
      <c r="D5" s="246">
        <v>9627</v>
      </c>
      <c r="E5" s="246">
        <v>3175</v>
      </c>
      <c r="F5" s="246">
        <v>16551</v>
      </c>
      <c r="G5" s="246">
        <f t="shared" si="0"/>
        <v>29353</v>
      </c>
      <c r="H5" s="245"/>
    </row>
    <row r="6" spans="1:11" ht="15" x14ac:dyDescent="0.3">
      <c r="A6" s="245"/>
      <c r="B6" s="792">
        <v>2024</v>
      </c>
      <c r="C6" s="147" t="s">
        <v>23</v>
      </c>
      <c r="D6" s="246">
        <v>9634</v>
      </c>
      <c r="E6" s="246">
        <v>3171</v>
      </c>
      <c r="F6" s="246">
        <v>16787</v>
      </c>
      <c r="G6" s="246">
        <f t="shared" si="0"/>
        <v>29592</v>
      </c>
      <c r="H6" s="245"/>
    </row>
    <row r="7" spans="1:11" ht="15" x14ac:dyDescent="0.3">
      <c r="A7" s="245"/>
      <c r="B7" s="792"/>
      <c r="C7" s="147" t="s">
        <v>24</v>
      </c>
      <c r="D7" s="246">
        <v>9711</v>
      </c>
      <c r="E7" s="246">
        <v>3182</v>
      </c>
      <c r="F7" s="246">
        <v>17020</v>
      </c>
      <c r="G7" s="246">
        <f t="shared" si="0"/>
        <v>29913</v>
      </c>
      <c r="H7" s="245"/>
    </row>
    <row r="8" spans="1:11" ht="15" x14ac:dyDescent="0.3">
      <c r="A8" s="245"/>
      <c r="B8" s="792"/>
      <c r="C8" s="147" t="s">
        <v>25</v>
      </c>
      <c r="D8" s="246">
        <v>9771</v>
      </c>
      <c r="E8" s="246">
        <v>3192</v>
      </c>
      <c r="F8" s="246">
        <v>17104</v>
      </c>
      <c r="G8" s="246">
        <f t="shared" si="0"/>
        <v>30067</v>
      </c>
      <c r="H8" s="245"/>
    </row>
    <row r="9" spans="1:11" ht="15" x14ac:dyDescent="0.3">
      <c r="A9" s="245"/>
      <c r="B9" s="792"/>
      <c r="C9" s="147" t="s">
        <v>26</v>
      </c>
      <c r="D9" s="246">
        <v>9704</v>
      </c>
      <c r="E9" s="246">
        <v>3154</v>
      </c>
      <c r="F9" s="246">
        <v>17292</v>
      </c>
      <c r="G9" s="246">
        <f t="shared" si="0"/>
        <v>30150</v>
      </c>
      <c r="H9" s="245"/>
      <c r="I9" s="245"/>
    </row>
    <row r="10" spans="1:11" x14ac:dyDescent="0.25">
      <c r="A10" s="245"/>
      <c r="D10" s="246"/>
      <c r="G10" s="245"/>
    </row>
    <row r="11" spans="1:11" x14ac:dyDescent="0.25">
      <c r="A11" s="245"/>
      <c r="D11" s="246"/>
      <c r="H11" s="245"/>
      <c r="I11" s="245"/>
    </row>
    <row r="12" spans="1:11" ht="16.5" x14ac:dyDescent="0.25">
      <c r="B12" s="73" t="s">
        <v>470</v>
      </c>
      <c r="D12" s="246"/>
      <c r="H12" s="247"/>
      <c r="I12" s="247"/>
    </row>
    <row r="13" spans="1:11" x14ac:dyDescent="0.25">
      <c r="A13" s="248"/>
      <c r="D13" s="246"/>
    </row>
    <row r="14" spans="1:11" x14ac:dyDescent="0.25">
      <c r="A14" s="248"/>
      <c r="D14" s="246"/>
    </row>
    <row r="15" spans="1:11" x14ac:dyDescent="0.25">
      <c r="A15" s="248"/>
    </row>
    <row r="16" spans="1:11" ht="16.5" x14ac:dyDescent="0.3">
      <c r="A16" s="248"/>
      <c r="D16" s="148"/>
      <c r="E16" s="148"/>
      <c r="F16" s="148"/>
      <c r="G16" s="148"/>
      <c r="H16" s="148"/>
      <c r="I16" s="148"/>
      <c r="J16" s="149"/>
      <c r="K16" s="149"/>
    </row>
    <row r="17" spans="1:11" ht="15" customHeight="1" x14ac:dyDescent="0.3">
      <c r="A17" s="248"/>
      <c r="B17" s="249"/>
      <c r="C17" s="148"/>
      <c r="D17" s="246"/>
      <c r="E17" s="246"/>
      <c r="F17" s="246"/>
      <c r="G17" s="246"/>
      <c r="H17" s="246"/>
      <c r="I17" s="250"/>
      <c r="J17" s="251"/>
      <c r="K17" s="250"/>
    </row>
    <row r="18" spans="1:11" ht="15" customHeight="1" x14ac:dyDescent="0.3">
      <c r="A18" s="248"/>
      <c r="B18" s="249"/>
      <c r="C18" s="148"/>
      <c r="D18" s="246"/>
      <c r="E18" s="246"/>
      <c r="F18" s="246"/>
      <c r="G18" s="246"/>
      <c r="H18" s="246"/>
      <c r="I18" s="250"/>
      <c r="J18" s="251"/>
      <c r="K18" s="250"/>
    </row>
    <row r="19" spans="1:11" ht="15" customHeight="1" x14ac:dyDescent="0.3">
      <c r="A19" s="248"/>
      <c r="B19" s="249"/>
      <c r="C19" s="148"/>
      <c r="D19" s="246"/>
      <c r="E19" s="246"/>
      <c r="F19" s="246"/>
      <c r="G19" s="246"/>
      <c r="H19" s="246"/>
      <c r="I19" s="250"/>
      <c r="J19" s="251"/>
      <c r="K19" s="250"/>
    </row>
    <row r="37" spans="2:2" ht="16.5" x14ac:dyDescent="0.3">
      <c r="B37" s="149" t="s">
        <v>174</v>
      </c>
    </row>
  </sheetData>
  <mergeCells count="2">
    <mergeCell ref="B2:B5"/>
    <mergeCell ref="B6:B9"/>
  </mergeCells>
  <pageMargins left="0.75" right="0.75" top="1" bottom="1" header="0.5" footer="0.5"/>
  <pageSetup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26545-772D-4852-B85C-A6ED0CFC62A5}">
  <dimension ref="A1:H12"/>
  <sheetViews>
    <sheetView workbookViewId="0">
      <selection activeCell="G5" sqref="G5"/>
    </sheetView>
  </sheetViews>
  <sheetFormatPr defaultRowHeight="12.75" x14ac:dyDescent="0.2"/>
  <cols>
    <col min="1" max="1" width="3.42578125" style="27" customWidth="1"/>
    <col min="2" max="2" width="9.140625" style="27"/>
    <col min="3" max="3" width="18.42578125" style="27" customWidth="1"/>
    <col min="4" max="7" width="9.140625" style="27"/>
    <col min="8" max="8" width="11.28515625" style="27" customWidth="1"/>
    <col min="9" max="16384" width="9.140625" style="27"/>
  </cols>
  <sheetData>
    <row r="1" spans="1:8" ht="15" x14ac:dyDescent="0.3">
      <c r="A1" s="29"/>
    </row>
    <row r="2" spans="1:8" ht="17.25" thickBot="1" x14ac:dyDescent="0.3">
      <c r="A2" s="28"/>
      <c r="B2" s="73" t="s">
        <v>476</v>
      </c>
      <c r="C2" s="252"/>
      <c r="D2" s="253"/>
      <c r="E2" s="253"/>
    </row>
    <row r="3" spans="1:8" ht="15.75" thickBot="1" x14ac:dyDescent="0.3">
      <c r="A3" s="223"/>
      <c r="B3" s="281" t="s">
        <v>150</v>
      </c>
      <c r="C3" s="282"/>
      <c r="D3" s="282">
        <f>'Table 4.1'!C3</f>
        <v>2021</v>
      </c>
      <c r="E3" s="282">
        <f>'Table 4.1'!D3</f>
        <v>2022</v>
      </c>
      <c r="F3" s="282">
        <f>'Table 4.1'!E3</f>
        <v>2023</v>
      </c>
      <c r="G3" s="282">
        <f>'Table 4.1'!F3</f>
        <v>2024</v>
      </c>
      <c r="H3" s="283" t="s">
        <v>75</v>
      </c>
    </row>
    <row r="4" spans="1:8" ht="16.5" x14ac:dyDescent="0.3">
      <c r="A4" s="28"/>
      <c r="B4" s="254" t="s">
        <v>117</v>
      </c>
      <c r="C4" s="255"/>
      <c r="D4" s="256">
        <v>2336</v>
      </c>
      <c r="E4" s="256">
        <v>2681</v>
      </c>
      <c r="F4" s="256">
        <f t="shared" ref="F4" si="0">SUM(F5:F11)</f>
        <v>2772</v>
      </c>
      <c r="G4" s="256">
        <f>SUM(G5:G11)</f>
        <v>2828</v>
      </c>
      <c r="H4" s="257">
        <f>(G4/F4-1)*100</f>
        <v>2.020202020202011</v>
      </c>
    </row>
    <row r="5" spans="1:8" ht="16.5" x14ac:dyDescent="0.3">
      <c r="A5" s="28"/>
      <c r="B5" s="258" t="s">
        <v>151</v>
      </c>
      <c r="C5" s="255"/>
      <c r="D5" s="259">
        <v>110</v>
      </c>
      <c r="E5" s="259">
        <v>106</v>
      </c>
      <c r="F5" s="259">
        <v>117</v>
      </c>
      <c r="G5" s="259">
        <v>117</v>
      </c>
      <c r="H5" s="260">
        <f>(G5/F5-1)*100</f>
        <v>0</v>
      </c>
    </row>
    <row r="6" spans="1:8" ht="16.5" x14ac:dyDescent="0.3">
      <c r="A6" s="28"/>
      <c r="B6" s="258" t="s">
        <v>152</v>
      </c>
      <c r="C6" s="255"/>
      <c r="D6" s="259">
        <v>2266</v>
      </c>
      <c r="E6" s="259">
        <v>2332</v>
      </c>
      <c r="F6" s="259">
        <v>2375</v>
      </c>
      <c r="G6" s="259">
        <v>2470</v>
      </c>
      <c r="H6" s="260">
        <f t="shared" ref="H6:H11" si="1">(G6/F6-1)*100</f>
        <v>4.0000000000000036</v>
      </c>
    </row>
    <row r="7" spans="1:8" ht="16.5" x14ac:dyDescent="0.3">
      <c r="A7" s="28"/>
      <c r="B7" s="258" t="s">
        <v>153</v>
      </c>
      <c r="C7" s="255"/>
      <c r="D7" s="259">
        <v>38</v>
      </c>
      <c r="E7" s="259">
        <v>41</v>
      </c>
      <c r="F7" s="259">
        <v>37</v>
      </c>
      <c r="G7" s="259">
        <v>35</v>
      </c>
      <c r="H7" s="260">
        <f t="shared" si="1"/>
        <v>-5.4054054054054053</v>
      </c>
    </row>
    <row r="8" spans="1:8" ht="16.5" x14ac:dyDescent="0.3">
      <c r="A8" s="28"/>
      <c r="B8" s="258" t="s">
        <v>154</v>
      </c>
      <c r="C8" s="255"/>
      <c r="D8" s="259">
        <v>262</v>
      </c>
      <c r="E8" s="259">
        <v>250</v>
      </c>
      <c r="F8" s="259">
        <v>240</v>
      </c>
      <c r="G8" s="259">
        <v>203</v>
      </c>
      <c r="H8" s="260">
        <f t="shared" si="1"/>
        <v>-15.416666666666668</v>
      </c>
    </row>
    <row r="9" spans="1:8" ht="16.5" x14ac:dyDescent="0.3">
      <c r="A9" s="28"/>
      <c r="B9" s="261" t="s">
        <v>155</v>
      </c>
      <c r="C9" s="255"/>
      <c r="D9" s="259">
        <v>3</v>
      </c>
      <c r="E9" s="259">
        <v>3</v>
      </c>
      <c r="F9" s="259">
        <v>3</v>
      </c>
      <c r="G9" s="259">
        <v>3</v>
      </c>
      <c r="H9" s="260">
        <f t="shared" si="1"/>
        <v>0</v>
      </c>
    </row>
    <row r="10" spans="1:8" ht="16.5" x14ac:dyDescent="0.3">
      <c r="A10" s="28"/>
      <c r="B10" s="258" t="s">
        <v>156</v>
      </c>
      <c r="C10" s="255"/>
      <c r="D10" s="259">
        <v>1</v>
      </c>
      <c r="E10" s="259">
        <v>1</v>
      </c>
      <c r="F10" s="259">
        <v>0</v>
      </c>
      <c r="G10" s="259">
        <v>0</v>
      </c>
      <c r="H10" s="260" t="e">
        <f t="shared" si="1"/>
        <v>#DIV/0!</v>
      </c>
    </row>
    <row r="11" spans="1:8" ht="17.25" thickBot="1" x14ac:dyDescent="0.35">
      <c r="A11" s="28"/>
      <c r="B11" s="262" t="s">
        <v>157</v>
      </c>
      <c r="C11" s="263"/>
      <c r="D11" s="264">
        <v>1</v>
      </c>
      <c r="E11" s="264">
        <v>1</v>
      </c>
      <c r="F11" s="264">
        <v>0</v>
      </c>
      <c r="G11" s="264">
        <v>0</v>
      </c>
      <c r="H11" s="265" t="e">
        <f t="shared" si="1"/>
        <v>#DIV/0!</v>
      </c>
    </row>
    <row r="12" spans="1:8" ht="13.5" x14ac:dyDescent="0.25">
      <c r="A12" s="28"/>
      <c r="B12" s="266" t="s">
        <v>159</v>
      </c>
      <c r="C12" s="266"/>
      <c r="H12" s="267"/>
    </row>
  </sheetData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BCCD9-017B-41B1-99F6-B338E1804B52}">
  <dimension ref="B1:H11"/>
  <sheetViews>
    <sheetView workbookViewId="0">
      <selection activeCell="F17" sqref="F17"/>
    </sheetView>
  </sheetViews>
  <sheetFormatPr defaultRowHeight="12.75" x14ac:dyDescent="0.2"/>
  <cols>
    <col min="1" max="1" width="2.85546875" style="27" customWidth="1"/>
    <col min="2" max="2" width="9.140625" style="27"/>
    <col min="3" max="3" width="18.42578125" style="27" customWidth="1"/>
    <col min="4" max="7" width="9.140625" style="27"/>
    <col min="8" max="8" width="11.28515625" style="27" customWidth="1"/>
    <col min="9" max="16384" width="9.140625" style="27"/>
  </cols>
  <sheetData>
    <row r="1" spans="2:8" ht="15.75" thickBot="1" x14ac:dyDescent="0.25">
      <c r="B1" s="284" t="s">
        <v>475</v>
      </c>
      <c r="C1" s="252"/>
      <c r="H1" s="267"/>
    </row>
    <row r="2" spans="2:8" ht="15.75" thickBot="1" x14ac:dyDescent="0.3">
      <c r="B2" s="281" t="s">
        <v>150</v>
      </c>
      <c r="C2" s="282"/>
      <c r="D2" s="282">
        <f>'Table 4.1'!C3</f>
        <v>2021</v>
      </c>
      <c r="E2" s="282">
        <f>'Table 4.1'!D3</f>
        <v>2022</v>
      </c>
      <c r="F2" s="282">
        <f>'Table 4.1'!E3</f>
        <v>2023</v>
      </c>
      <c r="G2" s="282">
        <f>'Table 4.1'!F3</f>
        <v>2024</v>
      </c>
      <c r="H2" s="283" t="s">
        <v>75</v>
      </c>
    </row>
    <row r="3" spans="2:8" ht="15" x14ac:dyDescent="0.25">
      <c r="B3" s="268" t="s">
        <v>149</v>
      </c>
      <c r="C3" s="269"/>
      <c r="D3" s="270">
        <v>458.845339518</v>
      </c>
      <c r="E3" s="270">
        <v>807.23509016399998</v>
      </c>
      <c r="F3" s="270">
        <f>SUM(F4:F10)</f>
        <v>884.39662142100008</v>
      </c>
      <c r="G3" s="270">
        <f>SUM(G4:G10)</f>
        <v>955.494340018</v>
      </c>
      <c r="H3" s="271">
        <f>(G3/F3-1)*100</f>
        <v>8.0391214614506268</v>
      </c>
    </row>
    <row r="4" spans="2:8" ht="16.5" x14ac:dyDescent="0.3">
      <c r="B4" s="258" t="s">
        <v>151</v>
      </c>
      <c r="C4" s="255"/>
      <c r="D4" s="272">
        <v>14.830645267</v>
      </c>
      <c r="E4" s="272">
        <v>18.015437838</v>
      </c>
      <c r="F4" s="272">
        <v>19.872106308999999</v>
      </c>
      <c r="G4" s="272">
        <v>10.190284881</v>
      </c>
      <c r="H4" s="260">
        <f>(G4/F4-1)*100</f>
        <v>-48.720660394289148</v>
      </c>
    </row>
    <row r="5" spans="2:8" ht="16.5" x14ac:dyDescent="0.3">
      <c r="B5" s="258" t="s">
        <v>152</v>
      </c>
      <c r="C5" s="255"/>
      <c r="D5" s="272">
        <v>639.83182252400002</v>
      </c>
      <c r="E5" s="272">
        <v>634.52526530700004</v>
      </c>
      <c r="F5" s="272">
        <v>716.96321500500005</v>
      </c>
      <c r="G5" s="272">
        <v>831.62591747399995</v>
      </c>
      <c r="H5" s="260">
        <f t="shared" ref="H5:H10" si="0">(G5/F5-1)*100</f>
        <v>15.992829209264281</v>
      </c>
    </row>
    <row r="6" spans="2:8" ht="16.5" x14ac:dyDescent="0.3">
      <c r="B6" s="258" t="s">
        <v>153</v>
      </c>
      <c r="C6" s="255"/>
      <c r="D6" s="272">
        <v>4.9123989530000003</v>
      </c>
      <c r="E6" s="272">
        <v>4.6890435369999999</v>
      </c>
      <c r="F6" s="272">
        <v>4.0781340999999998</v>
      </c>
      <c r="G6" s="272">
        <v>4.08</v>
      </c>
      <c r="H6" s="260">
        <f t="shared" si="0"/>
        <v>4.5753767636047549E-2</v>
      </c>
    </row>
    <row r="7" spans="2:8" ht="16.5" x14ac:dyDescent="0.3">
      <c r="B7" s="258" t="s">
        <v>154</v>
      </c>
      <c r="C7" s="255"/>
      <c r="D7" s="272">
        <v>146.60717799099999</v>
      </c>
      <c r="E7" s="272">
        <v>148.713988548</v>
      </c>
      <c r="F7" s="272">
        <v>142.99499017799999</v>
      </c>
      <c r="G7" s="272">
        <v>109.04899043</v>
      </c>
      <c r="H7" s="260">
        <f t="shared" si="0"/>
        <v>-23.739293037989682</v>
      </c>
    </row>
    <row r="8" spans="2:8" ht="16.5" x14ac:dyDescent="0.3">
      <c r="B8" s="261" t="s">
        <v>155</v>
      </c>
      <c r="C8" s="255"/>
      <c r="D8" s="272">
        <v>0.42438611300000001</v>
      </c>
      <c r="E8" s="272">
        <v>0.51925136000000005</v>
      </c>
      <c r="F8" s="272">
        <v>0.48817582900000001</v>
      </c>
      <c r="G8" s="272">
        <v>0.54914723300000001</v>
      </c>
      <c r="H8" s="260">
        <f t="shared" si="0"/>
        <v>12.489640080070409</v>
      </c>
    </row>
    <row r="9" spans="2:8" ht="16.5" x14ac:dyDescent="0.3">
      <c r="B9" s="258" t="s">
        <v>156</v>
      </c>
      <c r="C9" s="255"/>
      <c r="D9" s="272">
        <v>0.15149266</v>
      </c>
      <c r="E9" s="272">
        <v>0.14586957</v>
      </c>
      <c r="F9" s="272">
        <v>0</v>
      </c>
      <c r="G9" s="272">
        <v>0</v>
      </c>
      <c r="H9" s="260" t="e">
        <f t="shared" si="0"/>
        <v>#DIV/0!</v>
      </c>
    </row>
    <row r="10" spans="2:8" ht="17.25" thickBot="1" x14ac:dyDescent="0.35">
      <c r="B10" s="262" t="s">
        <v>157</v>
      </c>
      <c r="C10" s="263"/>
      <c r="D10" s="273">
        <v>0.47716665600000002</v>
      </c>
      <c r="E10" s="273">
        <v>0.42119546000000002</v>
      </c>
      <c r="F10" s="273">
        <v>0</v>
      </c>
      <c r="G10" s="273">
        <v>0</v>
      </c>
      <c r="H10" s="265" t="e">
        <f t="shared" si="0"/>
        <v>#DIV/0!</v>
      </c>
    </row>
    <row r="11" spans="2:8" ht="13.5" x14ac:dyDescent="0.25">
      <c r="B11" s="266" t="s">
        <v>159</v>
      </c>
      <c r="C11" s="266"/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E59A-6EB9-45A7-9963-00C1BD72458F}">
  <dimension ref="B1:G20"/>
  <sheetViews>
    <sheetView zoomScaleNormal="100" workbookViewId="0">
      <selection activeCell="C13" sqref="C13:F18"/>
    </sheetView>
  </sheetViews>
  <sheetFormatPr defaultColWidth="9.140625" defaultRowHeight="16.5" x14ac:dyDescent="0.3"/>
  <cols>
    <col min="1" max="1" width="4.5703125" style="274" customWidth="1"/>
    <col min="2" max="2" width="32.140625" style="274" customWidth="1"/>
    <col min="3" max="3" width="9.7109375" style="274" customWidth="1"/>
    <col min="4" max="4" width="10.42578125" style="274" customWidth="1"/>
    <col min="5" max="5" width="10.140625" style="274" bestFit="1" customWidth="1"/>
    <col min="6" max="6" width="12" style="274" bestFit="1" customWidth="1"/>
    <col min="7" max="7" width="12.42578125" style="274" bestFit="1" customWidth="1"/>
    <col min="8" max="62" width="9.140625" style="274"/>
    <col min="63" max="63" width="10" style="274" bestFit="1" customWidth="1"/>
    <col min="64" max="16384" width="9.140625" style="274"/>
  </cols>
  <sheetData>
    <row r="1" spans="2:7" ht="33.75" customHeight="1" x14ac:dyDescent="0.3">
      <c r="B1" s="304" t="s">
        <v>473</v>
      </c>
    </row>
    <row r="2" spans="2:7" x14ac:dyDescent="0.3">
      <c r="B2" s="298"/>
      <c r="C2" s="299"/>
      <c r="D2" s="299"/>
      <c r="E2" s="299"/>
      <c r="F2" s="299"/>
      <c r="G2" s="300" t="s">
        <v>472</v>
      </c>
    </row>
    <row r="3" spans="2:7" x14ac:dyDescent="0.3">
      <c r="B3" s="301"/>
      <c r="C3" s="302">
        <f>'Table 4.6'!D2</f>
        <v>2021</v>
      </c>
      <c r="D3" s="302">
        <f>'Table 4.6'!E2</f>
        <v>2022</v>
      </c>
      <c r="E3" s="302">
        <f>'Table 4.6'!F2</f>
        <v>2023</v>
      </c>
      <c r="F3" s="302">
        <f>'Table 4.6'!G2</f>
        <v>2024</v>
      </c>
      <c r="G3" s="303" t="s">
        <v>75</v>
      </c>
    </row>
    <row r="4" spans="2:7" s="276" customFormat="1" ht="15.75" x14ac:dyDescent="0.3">
      <c r="B4" s="285" t="s">
        <v>166</v>
      </c>
      <c r="C4" s="286">
        <f>SUM(C5:C10)</f>
        <v>116996</v>
      </c>
      <c r="D4" s="286">
        <f>SUM(D5:D10)</f>
        <v>119128</v>
      </c>
      <c r="E4" s="286">
        <f>SUM(E5:E10)</f>
        <v>118443</v>
      </c>
      <c r="F4" s="286">
        <f>SUM(F5:F10)</f>
        <v>121449</v>
      </c>
      <c r="G4" s="287">
        <f t="shared" ref="G4:G10" si="0">(F4/E4-1)*100</f>
        <v>2.5379296370406035</v>
      </c>
    </row>
    <row r="5" spans="2:7" x14ac:dyDescent="0.3">
      <c r="B5" s="288" t="s">
        <v>161</v>
      </c>
      <c r="C5" s="289">
        <v>96213</v>
      </c>
      <c r="D5" s="289">
        <v>97018</v>
      </c>
      <c r="E5" s="289">
        <v>95572</v>
      </c>
      <c r="F5" s="289">
        <v>97158</v>
      </c>
      <c r="G5" s="290">
        <f t="shared" si="0"/>
        <v>1.6594818566107339</v>
      </c>
    </row>
    <row r="6" spans="2:7" x14ac:dyDescent="0.3">
      <c r="B6" s="288" t="s">
        <v>162</v>
      </c>
      <c r="C6" s="289">
        <v>2501</v>
      </c>
      <c r="D6" s="289">
        <v>2317</v>
      </c>
      <c r="E6" s="289">
        <v>2169</v>
      </c>
      <c r="F6" s="289">
        <v>2041</v>
      </c>
      <c r="G6" s="290">
        <f t="shared" si="0"/>
        <v>-5.9013370216689731</v>
      </c>
    </row>
    <row r="7" spans="2:7" x14ac:dyDescent="0.3">
      <c r="B7" s="288" t="s">
        <v>163</v>
      </c>
      <c r="C7" s="289">
        <v>7627</v>
      </c>
      <c r="D7" s="289">
        <v>7835</v>
      </c>
      <c r="E7" s="289">
        <v>8088</v>
      </c>
      <c r="F7" s="289">
        <v>8313</v>
      </c>
      <c r="G7" s="290">
        <f t="shared" si="0"/>
        <v>2.7818991097922741</v>
      </c>
    </row>
    <row r="8" spans="2:7" x14ac:dyDescent="0.3">
      <c r="B8" s="288" t="s">
        <v>164</v>
      </c>
      <c r="C8" s="289">
        <v>6001</v>
      </c>
      <c r="D8" s="289">
        <v>6450</v>
      </c>
      <c r="E8" s="289">
        <v>6657</v>
      </c>
      <c r="F8" s="289">
        <v>6950</v>
      </c>
      <c r="G8" s="290">
        <f t="shared" si="0"/>
        <v>4.4013820039056739</v>
      </c>
    </row>
    <row r="9" spans="2:7" x14ac:dyDescent="0.3">
      <c r="B9" s="288" t="s">
        <v>165</v>
      </c>
      <c r="C9" s="289">
        <v>309</v>
      </c>
      <c r="D9" s="289">
        <v>588</v>
      </c>
      <c r="E9" s="289">
        <v>790</v>
      </c>
      <c r="F9" s="289">
        <v>1340</v>
      </c>
      <c r="G9" s="290">
        <f t="shared" si="0"/>
        <v>69.620253164556956</v>
      </c>
    </row>
    <row r="10" spans="2:7" x14ac:dyDescent="0.3">
      <c r="B10" s="288" t="s">
        <v>167</v>
      </c>
      <c r="C10" s="289">
        <v>4345</v>
      </c>
      <c r="D10" s="289">
        <v>4920</v>
      </c>
      <c r="E10" s="289">
        <v>5167</v>
      </c>
      <c r="F10" s="289">
        <v>5647</v>
      </c>
      <c r="G10" s="290">
        <f t="shared" si="0"/>
        <v>9.2897232436617081</v>
      </c>
    </row>
    <row r="11" spans="2:7" x14ac:dyDescent="0.3">
      <c r="B11" s="291"/>
      <c r="C11" s="289"/>
      <c r="D11" s="289"/>
      <c r="E11" s="289"/>
      <c r="F11" s="289"/>
      <c r="G11" s="290"/>
    </row>
    <row r="12" spans="2:7" s="276" customFormat="1" ht="15.75" x14ac:dyDescent="0.3">
      <c r="B12" s="285" t="s">
        <v>160</v>
      </c>
      <c r="C12" s="292">
        <v>11731</v>
      </c>
      <c r="D12" s="292">
        <v>16748</v>
      </c>
      <c r="E12" s="292">
        <f>SUM(E13:E18)</f>
        <v>9810</v>
      </c>
      <c r="F12" s="292">
        <f>SUM(F13:F18)</f>
        <v>11819</v>
      </c>
      <c r="G12" s="293">
        <f t="shared" ref="G12:G18" si="1">(F12/E12-1)*100</f>
        <v>20.479102956167171</v>
      </c>
    </row>
    <row r="13" spans="2:7" x14ac:dyDescent="0.3">
      <c r="B13" s="288" t="s">
        <v>161</v>
      </c>
      <c r="C13" s="294">
        <v>13414</v>
      </c>
      <c r="D13" s="294">
        <v>9108</v>
      </c>
      <c r="E13" s="294">
        <v>7544</v>
      </c>
      <c r="F13" s="294">
        <v>8913</v>
      </c>
      <c r="G13" s="290">
        <f t="shared" si="1"/>
        <v>18.146871686108156</v>
      </c>
    </row>
    <row r="14" spans="2:7" x14ac:dyDescent="0.3">
      <c r="B14" s="288" t="s">
        <v>162</v>
      </c>
      <c r="C14" s="289">
        <v>15</v>
      </c>
      <c r="D14" s="289">
        <v>20</v>
      </c>
      <c r="E14" s="289">
        <v>9</v>
      </c>
      <c r="F14" s="289">
        <v>11</v>
      </c>
      <c r="G14" s="290">
        <f t="shared" si="1"/>
        <v>22.222222222222232</v>
      </c>
    </row>
    <row r="15" spans="2:7" x14ac:dyDescent="0.3">
      <c r="B15" s="288" t="s">
        <v>163</v>
      </c>
      <c r="C15" s="289">
        <v>848</v>
      </c>
      <c r="D15" s="289">
        <v>730</v>
      </c>
      <c r="E15" s="289">
        <v>691</v>
      </c>
      <c r="F15" s="289">
        <v>692</v>
      </c>
      <c r="G15" s="290">
        <f t="shared" si="1"/>
        <v>0.14471780028944004</v>
      </c>
    </row>
    <row r="16" spans="2:7" x14ac:dyDescent="0.3">
      <c r="B16" s="288" t="s">
        <v>164</v>
      </c>
      <c r="C16" s="289">
        <v>846</v>
      </c>
      <c r="D16" s="289">
        <v>863</v>
      </c>
      <c r="E16" s="289">
        <v>641</v>
      </c>
      <c r="F16" s="289">
        <v>722</v>
      </c>
      <c r="G16" s="290">
        <f t="shared" si="1"/>
        <v>12.636505460218416</v>
      </c>
    </row>
    <row r="17" spans="2:7" x14ac:dyDescent="0.3">
      <c r="B17" s="288" t="s">
        <v>165</v>
      </c>
      <c r="C17" s="289">
        <v>160</v>
      </c>
      <c r="D17" s="289">
        <v>299</v>
      </c>
      <c r="E17" s="289">
        <v>228</v>
      </c>
      <c r="F17" s="289">
        <v>622</v>
      </c>
      <c r="G17" s="290">
        <f t="shared" si="1"/>
        <v>172.80701754385964</v>
      </c>
    </row>
    <row r="18" spans="2:7" x14ac:dyDescent="0.3">
      <c r="B18" s="295" t="s">
        <v>167</v>
      </c>
      <c r="C18" s="296">
        <v>1467</v>
      </c>
      <c r="D18" s="296">
        <v>865</v>
      </c>
      <c r="E18" s="296">
        <v>697</v>
      </c>
      <c r="F18" s="296">
        <v>859</v>
      </c>
      <c r="G18" s="297">
        <f t="shared" si="1"/>
        <v>23.242467718794835</v>
      </c>
    </row>
    <row r="19" spans="2:7" x14ac:dyDescent="0.3">
      <c r="B19" s="274" t="s">
        <v>168</v>
      </c>
      <c r="C19" s="275"/>
      <c r="D19" s="275"/>
      <c r="E19" s="275"/>
    </row>
    <row r="20" spans="2:7" x14ac:dyDescent="0.3">
      <c r="C20" s="277"/>
      <c r="D20" s="277"/>
      <c r="E20" s="277"/>
    </row>
  </sheetData>
  <pageMargins left="0.75" right="0.75" top="1" bottom="1" header="0.5" footer="0.5"/>
  <pageSetup paperSize="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F2204-E0ED-4F43-982B-EC75DEA53A26}">
  <dimension ref="A1:J20"/>
  <sheetViews>
    <sheetView workbookViewId="0">
      <selection activeCell="C18" sqref="C18"/>
    </sheetView>
  </sheetViews>
  <sheetFormatPr defaultRowHeight="15" x14ac:dyDescent="0.25"/>
  <cols>
    <col min="1" max="1" width="4.5703125" customWidth="1"/>
    <col min="2" max="2" width="45.42578125" customWidth="1"/>
    <col min="5" max="5" width="10.28515625" bestFit="1" customWidth="1"/>
    <col min="6" max="6" width="9.5703125" customWidth="1"/>
  </cols>
  <sheetData>
    <row r="1" spans="1:10" ht="16.5" x14ac:dyDescent="0.25">
      <c r="A1" s="19"/>
      <c r="B1" s="22" t="s">
        <v>19</v>
      </c>
      <c r="C1" s="19"/>
      <c r="D1" s="19"/>
      <c r="E1" s="19"/>
      <c r="F1" s="19"/>
      <c r="G1" s="19"/>
      <c r="H1" s="19"/>
      <c r="I1" s="19"/>
      <c r="J1" s="19"/>
    </row>
    <row r="2" spans="1:10" ht="16.5" x14ac:dyDescent="0.3">
      <c r="A2" s="19"/>
      <c r="B2" s="25"/>
      <c r="C2" s="26">
        <f>'Table 2.1'!C2</f>
        <v>44531</v>
      </c>
      <c r="D2" s="26">
        <f>'Table 2.1'!D2</f>
        <v>44896</v>
      </c>
      <c r="E2" s="26">
        <f>'Table 2.1'!E2</f>
        <v>45261</v>
      </c>
      <c r="F2" s="26">
        <f>'Table 2.1'!F2</f>
        <v>45627</v>
      </c>
      <c r="G2" s="19"/>
      <c r="H2" s="19"/>
      <c r="I2" s="19"/>
      <c r="J2" s="19"/>
    </row>
    <row r="3" spans="1:10" ht="16.5" x14ac:dyDescent="0.3">
      <c r="A3" s="19"/>
      <c r="B3" s="1"/>
      <c r="C3" s="753" t="s">
        <v>16</v>
      </c>
      <c r="D3" s="753"/>
      <c r="E3" s="753"/>
      <c r="F3" s="754"/>
      <c r="G3" s="19"/>
      <c r="H3" s="19"/>
      <c r="I3" s="19"/>
      <c r="J3" s="19"/>
    </row>
    <row r="4" spans="1:10" ht="16.5" x14ac:dyDescent="0.3">
      <c r="A4" s="19"/>
      <c r="B4" s="2" t="s">
        <v>1</v>
      </c>
      <c r="C4" s="3">
        <v>4.6520000000000001</v>
      </c>
      <c r="D4" s="3">
        <v>8.6069999999999993</v>
      </c>
      <c r="E4" s="3">
        <v>6.625</v>
      </c>
      <c r="F4" s="4">
        <v>5.6660000000000004</v>
      </c>
      <c r="G4" s="19"/>
      <c r="H4" s="19"/>
      <c r="I4" s="19"/>
      <c r="J4" s="19"/>
    </row>
    <row r="5" spans="1:10" ht="16.5" x14ac:dyDescent="0.3">
      <c r="A5" s="19"/>
      <c r="B5" s="2" t="s">
        <v>2</v>
      </c>
      <c r="C5" s="3">
        <v>3.1</v>
      </c>
      <c r="D5" s="3">
        <v>7.31</v>
      </c>
      <c r="E5" s="3">
        <v>4.625</v>
      </c>
      <c r="F5" s="4">
        <v>2.6219999999999999</v>
      </c>
      <c r="G5" s="19"/>
      <c r="H5" s="19"/>
      <c r="I5" s="19"/>
      <c r="J5" s="19"/>
    </row>
    <row r="6" spans="1:10" ht="16.5" x14ac:dyDescent="0.3">
      <c r="A6" s="19"/>
      <c r="B6" s="2" t="s">
        <v>3</v>
      </c>
      <c r="C6" s="3">
        <v>4.6790000000000003</v>
      </c>
      <c r="D6" s="3">
        <v>7.9930000000000003</v>
      </c>
      <c r="E6" s="3">
        <v>4.1280000000000001</v>
      </c>
      <c r="F6" s="4">
        <v>2.952</v>
      </c>
      <c r="G6" s="19"/>
      <c r="H6" s="19"/>
      <c r="I6" s="19"/>
      <c r="J6" s="19"/>
    </row>
    <row r="7" spans="1:10" ht="16.5" x14ac:dyDescent="0.3">
      <c r="A7" s="19"/>
      <c r="B7" s="2" t="s">
        <v>4</v>
      </c>
      <c r="C7" s="3">
        <v>2.5880000000000001</v>
      </c>
      <c r="D7" s="3">
        <v>9.0670000000000002</v>
      </c>
      <c r="E7" s="3">
        <v>7.3029999999999999</v>
      </c>
      <c r="F7" s="4">
        <v>2.5299999999999998</v>
      </c>
      <c r="G7" s="19"/>
      <c r="H7" s="19"/>
      <c r="I7" s="19"/>
      <c r="J7" s="19"/>
    </row>
    <row r="8" spans="1:10" ht="16.5" x14ac:dyDescent="0.3">
      <c r="A8" s="19"/>
      <c r="B8" s="2" t="s">
        <v>5</v>
      </c>
      <c r="C8" s="3">
        <v>3.395</v>
      </c>
      <c r="D8" s="3">
        <v>6.7789999999999999</v>
      </c>
      <c r="E8" s="3">
        <v>3.8849999999999998</v>
      </c>
      <c r="F8" s="4">
        <v>2.3980000000000001</v>
      </c>
      <c r="G8" s="19"/>
      <c r="H8" s="19"/>
      <c r="I8" s="19"/>
      <c r="J8" s="19"/>
    </row>
    <row r="9" spans="1:10" ht="16.5" x14ac:dyDescent="0.3">
      <c r="A9" s="19"/>
      <c r="B9" s="2" t="s">
        <v>6</v>
      </c>
      <c r="C9" s="3">
        <v>2.5880000000000001</v>
      </c>
      <c r="D9" s="3">
        <v>8.3840000000000003</v>
      </c>
      <c r="E9" s="3">
        <v>5.4219999999999997</v>
      </c>
      <c r="F9" s="4">
        <v>2.3639999999999999</v>
      </c>
      <c r="G9" s="19"/>
      <c r="H9" s="19"/>
      <c r="I9" s="19"/>
      <c r="J9" s="19"/>
    </row>
    <row r="10" spans="1:10" ht="15.75" customHeight="1" x14ac:dyDescent="0.3">
      <c r="A10" s="19"/>
      <c r="B10" s="13" t="s">
        <v>7</v>
      </c>
      <c r="C10" s="8">
        <v>5.7720000000000002</v>
      </c>
      <c r="D10" s="8">
        <v>9.5429999999999993</v>
      </c>
      <c r="E10" s="8">
        <v>8.0150000000000006</v>
      </c>
      <c r="F10" s="9">
        <v>7.7409999999999997</v>
      </c>
      <c r="G10" s="19"/>
      <c r="H10" s="19"/>
      <c r="I10" s="19"/>
      <c r="J10" s="19"/>
    </row>
    <row r="11" spans="1:10" s="19" customFormat="1" x14ac:dyDescent="0.25">
      <c r="B11" s="19" t="s">
        <v>462</v>
      </c>
    </row>
    <row r="12" spans="1:10" x14ac:dyDescent="0.25">
      <c r="A12" s="19"/>
      <c r="G12" s="19"/>
      <c r="H12" s="19"/>
      <c r="I12" s="19"/>
      <c r="J12" s="19"/>
    </row>
    <row r="13" spans="1:10" x14ac:dyDescent="0.25">
      <c r="A13" s="19"/>
      <c r="G13" s="19"/>
      <c r="H13" s="19"/>
      <c r="I13" s="19"/>
      <c r="J13" s="19"/>
    </row>
    <row r="14" spans="1:10" x14ac:dyDescent="0.25">
      <c r="A14" s="19"/>
      <c r="G14" s="19"/>
      <c r="H14" s="19"/>
      <c r="I14" s="19"/>
      <c r="J14" s="19"/>
    </row>
    <row r="15" spans="1:10" x14ac:dyDescent="0.25">
      <c r="A15" s="19"/>
      <c r="G15" s="19"/>
      <c r="H15" s="19"/>
      <c r="I15" s="19"/>
      <c r="J15" s="19"/>
    </row>
    <row r="16" spans="1:10" x14ac:dyDescent="0.25">
      <c r="A16" s="19"/>
      <c r="G16" s="19"/>
      <c r="H16" s="19"/>
      <c r="I16" s="19"/>
      <c r="J16" s="19"/>
    </row>
    <row r="17" spans="1:10" x14ac:dyDescent="0.25">
      <c r="A17" s="19"/>
      <c r="G17" s="19"/>
      <c r="H17" s="19"/>
      <c r="I17" s="19"/>
      <c r="J17" s="19"/>
    </row>
    <row r="18" spans="1:10" x14ac:dyDescent="0.25">
      <c r="G18" s="19"/>
      <c r="H18" s="19"/>
      <c r="I18" s="19"/>
      <c r="J18" s="19"/>
    </row>
    <row r="19" spans="1:10" x14ac:dyDescent="0.25">
      <c r="G19" s="19"/>
      <c r="H19" s="19"/>
      <c r="I19" s="19"/>
      <c r="J19" s="19"/>
    </row>
    <row r="20" spans="1:10" x14ac:dyDescent="0.25">
      <c r="G20" s="19"/>
      <c r="H20" s="19"/>
      <c r="I20" s="19"/>
      <c r="J20" s="19"/>
    </row>
  </sheetData>
  <mergeCells count="1">
    <mergeCell ref="C3:F3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538F-EC96-445C-ACC7-CE9CFD418334}">
  <dimension ref="B1:G15"/>
  <sheetViews>
    <sheetView zoomScaleNormal="100" workbookViewId="0">
      <selection activeCell="I8" sqref="I8"/>
    </sheetView>
  </sheetViews>
  <sheetFormatPr defaultRowHeight="12.75" x14ac:dyDescent="0.2"/>
  <cols>
    <col min="1" max="1" width="4.7109375" style="27" customWidth="1"/>
    <col min="2" max="2" width="34.5703125" style="27" customWidth="1"/>
    <col min="3" max="3" width="9.7109375" style="27" bestFit="1" customWidth="1"/>
    <col min="4" max="4" width="10.140625" style="27" bestFit="1" customWidth="1"/>
    <col min="5" max="5" width="8.85546875" style="27" bestFit="1" customWidth="1"/>
    <col min="6" max="6" width="8.85546875" style="27" customWidth="1"/>
    <col min="7" max="7" width="10.5703125" style="27" bestFit="1" customWidth="1"/>
    <col min="8" max="16384" width="9.140625" style="27"/>
  </cols>
  <sheetData>
    <row r="1" spans="2:7" ht="16.5" x14ac:dyDescent="0.2">
      <c r="B1" s="73" t="s">
        <v>474</v>
      </c>
      <c r="C1" s="60"/>
      <c r="D1" s="60"/>
      <c r="E1" s="60"/>
      <c r="G1" s="60"/>
    </row>
    <row r="2" spans="2:7" ht="15" x14ac:dyDescent="0.3">
      <c r="B2" s="298"/>
      <c r="C2" s="299"/>
      <c r="D2" s="299"/>
      <c r="E2" s="299"/>
      <c r="F2" s="299"/>
      <c r="G2" s="300" t="s">
        <v>472</v>
      </c>
    </row>
    <row r="3" spans="2:7" ht="15" x14ac:dyDescent="0.3">
      <c r="B3" s="301"/>
      <c r="C3" s="302">
        <f>'Table 4.7'!C3</f>
        <v>2021</v>
      </c>
      <c r="D3" s="302">
        <f>'Table 4.7'!D3</f>
        <v>2022</v>
      </c>
      <c r="E3" s="302">
        <f>'Table 4.7'!E3</f>
        <v>2023</v>
      </c>
      <c r="F3" s="302">
        <f>'Table 4.7'!F3</f>
        <v>2024</v>
      </c>
      <c r="G3" s="303" t="s">
        <v>75</v>
      </c>
    </row>
    <row r="4" spans="2:7" ht="15" x14ac:dyDescent="0.3">
      <c r="B4" s="285" t="s">
        <v>172</v>
      </c>
      <c r="C4" s="286">
        <f>SUM(C5:C8)</f>
        <v>35075</v>
      </c>
      <c r="D4" s="286">
        <f>SUM(D5:D8)</f>
        <v>37640</v>
      </c>
      <c r="E4" s="286">
        <f>SUM(E5:E8)</f>
        <v>39222</v>
      </c>
      <c r="F4" s="286">
        <f>SUM(F5:F8)</f>
        <v>40763</v>
      </c>
      <c r="G4" s="305">
        <f t="shared" ref="G4:G11" si="0">(F4/E4-1)*100</f>
        <v>3.9289174442914687</v>
      </c>
    </row>
    <row r="5" spans="2:7" ht="13.5" x14ac:dyDescent="0.25">
      <c r="B5" s="288" t="s">
        <v>170</v>
      </c>
      <c r="C5" s="289">
        <v>34343</v>
      </c>
      <c r="D5" s="289">
        <v>36756</v>
      </c>
      <c r="E5" s="289">
        <v>38223</v>
      </c>
      <c r="F5" s="289">
        <v>39646</v>
      </c>
      <c r="G5" s="306">
        <f t="shared" si="0"/>
        <v>3.7228893598095336</v>
      </c>
    </row>
    <row r="6" spans="2:7" ht="13.5" x14ac:dyDescent="0.25">
      <c r="B6" s="288" t="s">
        <v>164</v>
      </c>
      <c r="C6" s="289">
        <v>711</v>
      </c>
      <c r="D6" s="289">
        <v>862</v>
      </c>
      <c r="E6" s="289">
        <v>973</v>
      </c>
      <c r="F6" s="289">
        <v>1084</v>
      </c>
      <c r="G6" s="306">
        <f t="shared" si="0"/>
        <v>11.408016443987655</v>
      </c>
    </row>
    <row r="7" spans="2:7" ht="13.5" x14ac:dyDescent="0.25">
      <c r="B7" s="288" t="s">
        <v>171</v>
      </c>
      <c r="C7" s="289">
        <v>1</v>
      </c>
      <c r="D7" s="289">
        <v>1</v>
      </c>
      <c r="E7" s="289">
        <v>2</v>
      </c>
      <c r="F7" s="289">
        <v>2</v>
      </c>
      <c r="G7" s="306">
        <f t="shared" si="0"/>
        <v>0</v>
      </c>
    </row>
    <row r="8" spans="2:7" ht="13.5" x14ac:dyDescent="0.25">
      <c r="B8" s="288" t="s">
        <v>173</v>
      </c>
      <c r="C8" s="289">
        <v>20</v>
      </c>
      <c r="D8" s="289">
        <v>21</v>
      </c>
      <c r="E8" s="289">
        <v>24</v>
      </c>
      <c r="F8" s="289">
        <v>31</v>
      </c>
      <c r="G8" s="306">
        <f t="shared" si="0"/>
        <v>29.166666666666675</v>
      </c>
    </row>
    <row r="9" spans="2:7" ht="15" x14ac:dyDescent="0.3">
      <c r="B9" s="285" t="s">
        <v>169</v>
      </c>
      <c r="C9" s="292">
        <f>SUM(C10:C13)</f>
        <v>5778</v>
      </c>
      <c r="D9" s="292">
        <f>SUM(D10:D13)</f>
        <v>4684</v>
      </c>
      <c r="E9" s="292">
        <f>SUM(E10:E13)</f>
        <v>3660</v>
      </c>
      <c r="F9" s="292">
        <f>SUM(F10:F13)</f>
        <v>3960</v>
      </c>
      <c r="G9" s="307">
        <f t="shared" si="0"/>
        <v>8.196721311475418</v>
      </c>
    </row>
    <row r="10" spans="2:7" ht="13.5" x14ac:dyDescent="0.25">
      <c r="B10" s="288" t="s">
        <v>170</v>
      </c>
      <c r="C10" s="294">
        <v>5601</v>
      </c>
      <c r="D10" s="294">
        <v>4515</v>
      </c>
      <c r="E10" s="289">
        <v>3498</v>
      </c>
      <c r="F10" s="289">
        <v>3802</v>
      </c>
      <c r="G10" s="306">
        <f t="shared" si="0"/>
        <v>8.6906803887935915</v>
      </c>
    </row>
    <row r="11" spans="2:7" ht="13.5" x14ac:dyDescent="0.25">
      <c r="B11" s="288" t="s">
        <v>164</v>
      </c>
      <c r="C11" s="289">
        <v>157</v>
      </c>
      <c r="D11" s="289">
        <v>164</v>
      </c>
      <c r="E11" s="289">
        <v>157</v>
      </c>
      <c r="F11" s="289">
        <v>151</v>
      </c>
      <c r="G11" s="306">
        <f t="shared" si="0"/>
        <v>-3.8216560509554132</v>
      </c>
    </row>
    <row r="12" spans="2:7" ht="13.5" x14ac:dyDescent="0.25">
      <c r="B12" s="288" t="s">
        <v>171</v>
      </c>
      <c r="C12" s="289" t="s">
        <v>158</v>
      </c>
      <c r="D12" s="289">
        <v>0</v>
      </c>
      <c r="E12" s="289">
        <v>2</v>
      </c>
      <c r="F12" s="289">
        <v>2</v>
      </c>
      <c r="G12" s="306" t="s">
        <v>158</v>
      </c>
    </row>
    <row r="13" spans="2:7" ht="13.5" x14ac:dyDescent="0.25">
      <c r="B13" s="295" t="s">
        <v>173</v>
      </c>
      <c r="C13" s="296">
        <v>20</v>
      </c>
      <c r="D13" s="296">
        <v>5</v>
      </c>
      <c r="E13" s="296">
        <v>3</v>
      </c>
      <c r="F13" s="296">
        <v>5</v>
      </c>
      <c r="G13" s="308">
        <f>(F13/E13-1)*100</f>
        <v>66.666666666666671</v>
      </c>
    </row>
    <row r="14" spans="2:7" x14ac:dyDescent="0.2">
      <c r="B14" s="278" t="s">
        <v>176</v>
      </c>
    </row>
    <row r="15" spans="2:7" x14ac:dyDescent="0.2">
      <c r="B15" s="27" t="s">
        <v>168</v>
      </c>
    </row>
  </sheetData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873B4-0560-449E-B09F-5C04B603F43B}">
  <dimension ref="A1:E40"/>
  <sheetViews>
    <sheetView zoomScaleNormal="100" workbookViewId="0">
      <selection activeCell="H12" sqref="H12"/>
    </sheetView>
  </sheetViews>
  <sheetFormatPr defaultRowHeight="15" x14ac:dyDescent="0.25"/>
  <cols>
    <col min="1" max="1" width="12.5703125" customWidth="1"/>
  </cols>
  <sheetData>
    <row r="1" spans="1:5" x14ac:dyDescent="0.25">
      <c r="A1" s="564"/>
      <c r="B1" s="590">
        <v>44531</v>
      </c>
      <c r="C1" s="590">
        <v>44896</v>
      </c>
      <c r="D1" s="590">
        <v>45261</v>
      </c>
      <c r="E1" s="590">
        <v>45627</v>
      </c>
    </row>
    <row r="2" spans="1:5" x14ac:dyDescent="0.25">
      <c r="A2" s="564" t="s">
        <v>412</v>
      </c>
      <c r="B2" s="14">
        <v>17.308</v>
      </c>
      <c r="C2" s="14">
        <v>1027.6679999999999</v>
      </c>
      <c r="D2" s="14">
        <v>1700.2649999999999</v>
      </c>
      <c r="E2" s="14">
        <v>1514.7</v>
      </c>
    </row>
    <row r="5" spans="1:5" x14ac:dyDescent="0.25">
      <c r="A5" s="564" t="s">
        <v>415</v>
      </c>
    </row>
    <row r="39" spans="1:5" x14ac:dyDescent="0.25">
      <c r="A39" s="564"/>
      <c r="B39" s="589"/>
      <c r="C39" s="589"/>
      <c r="D39" s="589"/>
      <c r="E39" s="589"/>
    </row>
    <row r="40" spans="1:5" x14ac:dyDescent="0.25">
      <c r="A40" s="564"/>
      <c r="B40" s="14"/>
      <c r="C40" s="14"/>
      <c r="D40" s="14"/>
      <c r="E40" s="14"/>
    </row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75504-34C0-4ED8-A4D0-3420349C0839}">
  <dimension ref="A1:F10"/>
  <sheetViews>
    <sheetView zoomScaleNormal="100" workbookViewId="0">
      <selection activeCell="H14" sqref="H14"/>
    </sheetView>
  </sheetViews>
  <sheetFormatPr defaultRowHeight="15" x14ac:dyDescent="0.25"/>
  <cols>
    <col min="1" max="1" width="20.85546875" customWidth="1"/>
    <col min="2" max="2" width="11.140625" customWidth="1"/>
  </cols>
  <sheetData>
    <row r="1" spans="1:6" x14ac:dyDescent="0.25">
      <c r="A1" s="564" t="s">
        <v>403</v>
      </c>
      <c r="B1" s="564"/>
    </row>
    <row r="2" spans="1:6" ht="30.75" thickBot="1" x14ac:dyDescent="0.3">
      <c r="A2" s="553"/>
      <c r="B2" s="714">
        <f>'Table 4.1'!C3</f>
        <v>2021</v>
      </c>
      <c r="C2" s="714">
        <f>'Table 4.1'!D3</f>
        <v>2022</v>
      </c>
      <c r="D2" s="714">
        <f>'Table 4.1'!E3</f>
        <v>2023</v>
      </c>
      <c r="E2" s="714">
        <f>'Table 4.1'!F3</f>
        <v>2024</v>
      </c>
      <c r="F2" s="554" t="s">
        <v>75</v>
      </c>
    </row>
    <row r="3" spans="1:6" ht="16.5" x14ac:dyDescent="0.3">
      <c r="A3" s="555"/>
      <c r="B3" s="555"/>
      <c r="C3" s="555"/>
      <c r="D3" s="555" t="s">
        <v>400</v>
      </c>
      <c r="E3" s="555"/>
      <c r="F3" s="556"/>
    </row>
    <row r="4" spans="1:6" ht="16.5" x14ac:dyDescent="0.3">
      <c r="A4" s="557" t="s">
        <v>21</v>
      </c>
      <c r="B4" s="558">
        <v>9.5279999999999987</v>
      </c>
      <c r="C4" s="558">
        <v>229.82300000000001</v>
      </c>
      <c r="D4" s="558">
        <v>355.36400000000003</v>
      </c>
      <c r="E4" s="558">
        <v>360.4</v>
      </c>
      <c r="F4" s="559">
        <f>(E4/D4-1)*100</f>
        <v>1.4171384833578937</v>
      </c>
    </row>
    <row r="5" spans="1:6" ht="16.5" x14ac:dyDescent="0.3">
      <c r="A5" s="557" t="s">
        <v>108</v>
      </c>
      <c r="B5" s="558">
        <v>2.71</v>
      </c>
      <c r="C5" s="558">
        <v>16.455000000000002</v>
      </c>
      <c r="D5" s="558">
        <v>19.892999999999997</v>
      </c>
      <c r="E5" s="558">
        <v>21.1</v>
      </c>
      <c r="F5" s="559">
        <f t="shared" ref="F5:F8" si="0">(E5/D5-1)*100</f>
        <v>6.0674609159000914</v>
      </c>
    </row>
    <row r="6" spans="1:6" ht="16.5" x14ac:dyDescent="0.3">
      <c r="A6" s="557" t="s">
        <v>5</v>
      </c>
      <c r="B6" s="558">
        <v>1.802</v>
      </c>
      <c r="C6" s="558">
        <v>19.852000000000004</v>
      </c>
      <c r="D6" s="558">
        <v>28.570999999999998</v>
      </c>
      <c r="E6" s="558">
        <v>30.1</v>
      </c>
      <c r="F6" s="559">
        <f t="shared" si="0"/>
        <v>5.3515802737041263</v>
      </c>
    </row>
    <row r="7" spans="1:6" ht="16.5" x14ac:dyDescent="0.3">
      <c r="A7" s="557" t="s">
        <v>401</v>
      </c>
      <c r="B7" s="558">
        <v>3.2679999999999998</v>
      </c>
      <c r="C7" s="558">
        <v>18.144000000000002</v>
      </c>
      <c r="D7" s="558">
        <v>25.456</v>
      </c>
      <c r="E7" s="558">
        <v>26.2</v>
      </c>
      <c r="F7" s="559">
        <f t="shared" si="0"/>
        <v>2.922690131992467</v>
      </c>
    </row>
    <row r="8" spans="1:6" ht="16.5" x14ac:dyDescent="0.3">
      <c r="A8" s="560" t="s">
        <v>117</v>
      </c>
      <c r="B8" s="561">
        <f>B7+B6+B5+B4</f>
        <v>17.308</v>
      </c>
      <c r="C8" s="561">
        <f>C7+C6+C5+C4</f>
        <v>284.274</v>
      </c>
      <c r="D8" s="561">
        <f>D7+D6+D5+D4</f>
        <v>429.28400000000005</v>
      </c>
      <c r="E8" s="561">
        <f>E7+E6+E5+E4</f>
        <v>437.79999999999995</v>
      </c>
      <c r="F8" s="559">
        <f t="shared" si="0"/>
        <v>1.9837683212045931</v>
      </c>
    </row>
    <row r="9" spans="1:6" ht="17.25" thickBot="1" x14ac:dyDescent="0.35">
      <c r="A9" s="562" t="s">
        <v>402</v>
      </c>
      <c r="B9" s="563">
        <f>B4/B8*100</f>
        <v>55.049688005546557</v>
      </c>
      <c r="C9" s="563">
        <f>C4/C8*100</f>
        <v>80.845592632460239</v>
      </c>
      <c r="D9" s="563">
        <f>D4/D8*100</f>
        <v>82.780630072399617</v>
      </c>
      <c r="E9" s="563">
        <v>82.3</v>
      </c>
      <c r="F9" s="563"/>
    </row>
    <row r="10" spans="1:6" x14ac:dyDescent="0.25">
      <c r="A10" t="s">
        <v>414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BD88F-C08A-42E9-AE04-1477B4D77069}">
  <dimension ref="A1:E4"/>
  <sheetViews>
    <sheetView workbookViewId="0">
      <selection activeCell="K20" sqref="K20"/>
    </sheetView>
  </sheetViews>
  <sheetFormatPr defaultRowHeight="15" x14ac:dyDescent="0.25"/>
  <cols>
    <col min="1" max="1" width="13.85546875" bestFit="1" customWidth="1"/>
  </cols>
  <sheetData>
    <row r="1" spans="1:5" x14ac:dyDescent="0.25">
      <c r="A1" s="564"/>
      <c r="B1" s="590">
        <v>44531</v>
      </c>
      <c r="C1" s="590">
        <v>44896</v>
      </c>
      <c r="D1" s="590">
        <v>45261</v>
      </c>
      <c r="E1" s="590">
        <v>45627</v>
      </c>
    </row>
    <row r="2" spans="1:5" x14ac:dyDescent="0.25">
      <c r="A2" s="564" t="s">
        <v>413</v>
      </c>
      <c r="B2" s="14">
        <v>0</v>
      </c>
      <c r="C2" s="14">
        <v>743.39400000000012</v>
      </c>
      <c r="D2" s="14">
        <v>1270.981</v>
      </c>
      <c r="E2" s="14">
        <v>1076.9000000000001</v>
      </c>
    </row>
    <row r="4" spans="1:5" x14ac:dyDescent="0.25">
      <c r="A4" s="564" t="s">
        <v>416</v>
      </c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37F68-B75F-4C23-9890-CA067327F790}">
  <dimension ref="B1:F26"/>
  <sheetViews>
    <sheetView workbookViewId="0">
      <selection activeCell="E26" sqref="E26"/>
    </sheetView>
  </sheetViews>
  <sheetFormatPr defaultRowHeight="15" x14ac:dyDescent="0.25"/>
  <cols>
    <col min="1" max="1" width="2.140625" customWidth="1"/>
    <col min="2" max="2" width="13.85546875" bestFit="1" customWidth="1"/>
    <col min="5" max="5" width="8.42578125" customWidth="1"/>
  </cols>
  <sheetData>
    <row r="1" spans="2:6" ht="15.75" thickBot="1" x14ac:dyDescent="0.3">
      <c r="B1" s="564" t="s">
        <v>486</v>
      </c>
    </row>
    <row r="2" spans="2:6" ht="17.25" thickBot="1" x14ac:dyDescent="0.35">
      <c r="B2" s="591"/>
      <c r="C2" s="795" t="s">
        <v>423</v>
      </c>
      <c r="D2" s="795"/>
      <c r="E2" s="795"/>
      <c r="F2" s="793" t="s">
        <v>404</v>
      </c>
    </row>
    <row r="3" spans="2:6" ht="17.25" thickBot="1" x14ac:dyDescent="0.35">
      <c r="B3" s="592"/>
      <c r="C3" s="593">
        <f>'Table 4.1'!D3</f>
        <v>2022</v>
      </c>
      <c r="D3" s="593">
        <f>'Table 4.1'!E3</f>
        <v>2023</v>
      </c>
      <c r="E3" s="593">
        <f>'Table 4.1'!F3</f>
        <v>2024</v>
      </c>
      <c r="F3" s="794"/>
    </row>
    <row r="4" spans="2:6" ht="16.5" x14ac:dyDescent="0.3">
      <c r="B4" s="565" t="s">
        <v>405</v>
      </c>
      <c r="C4" s="566">
        <f t="shared" ref="C4:D4" si="0">C6+C5</f>
        <v>424.17964900000004</v>
      </c>
      <c r="D4" s="566">
        <f t="shared" si="0"/>
        <v>414.8867745</v>
      </c>
      <c r="E4" s="566">
        <f>E6+E5</f>
        <v>394.5</v>
      </c>
      <c r="F4" s="567">
        <f t="shared" ref="F4:F12" si="1">(E4/D4-1)*100</f>
        <v>-4.9138164321022471</v>
      </c>
    </row>
    <row r="5" spans="2:6" ht="16.5" x14ac:dyDescent="0.3">
      <c r="B5" s="568" t="s">
        <v>406</v>
      </c>
      <c r="C5" s="569">
        <v>145.06552500000001</v>
      </c>
      <c r="D5" s="569">
        <v>73.484775999999997</v>
      </c>
      <c r="E5" s="569">
        <v>104.2</v>
      </c>
      <c r="F5" s="570">
        <f t="shared" si="1"/>
        <v>41.798078012784586</v>
      </c>
    </row>
    <row r="6" spans="2:6" ht="16.5" x14ac:dyDescent="0.3">
      <c r="B6" s="568" t="s">
        <v>407</v>
      </c>
      <c r="C6" s="569">
        <v>279.114124</v>
      </c>
      <c r="D6" s="569">
        <v>341.40199849999999</v>
      </c>
      <c r="E6" s="569">
        <v>290.3</v>
      </c>
      <c r="F6" s="570">
        <f t="shared" si="1"/>
        <v>-14.968277492376769</v>
      </c>
    </row>
    <row r="7" spans="2:6" ht="16.5" x14ac:dyDescent="0.3">
      <c r="B7" s="571" t="s">
        <v>408</v>
      </c>
      <c r="C7" s="569">
        <v>105.50078999999999</v>
      </c>
      <c r="D7" s="569">
        <v>137.5224169</v>
      </c>
      <c r="E7" s="569">
        <v>94.8</v>
      </c>
      <c r="F7" s="570">
        <f t="shared" si="1"/>
        <v>-31.06578393765853</v>
      </c>
    </row>
    <row r="8" spans="2:6" ht="16.5" x14ac:dyDescent="0.3">
      <c r="B8" s="571" t="s">
        <v>409</v>
      </c>
      <c r="C8" s="569">
        <v>10.045140999999999</v>
      </c>
      <c r="D8" s="569">
        <v>2.04</v>
      </c>
      <c r="E8" s="569">
        <v>0.3</v>
      </c>
      <c r="F8" s="570">
        <f t="shared" si="1"/>
        <v>-85.294117647058826</v>
      </c>
    </row>
    <row r="9" spans="2:6" ht="16.5" x14ac:dyDescent="0.3">
      <c r="B9" s="571" t="s">
        <v>410</v>
      </c>
      <c r="C9" s="569">
        <v>297.04000000000002</v>
      </c>
      <c r="D9" s="569">
        <v>100</v>
      </c>
      <c r="E9" s="569">
        <v>7</v>
      </c>
      <c r="F9" s="570">
        <f t="shared" si="1"/>
        <v>-93</v>
      </c>
    </row>
    <row r="10" spans="2:6" ht="16.5" x14ac:dyDescent="0.3">
      <c r="B10" s="571" t="s">
        <v>411</v>
      </c>
      <c r="C10" s="569">
        <v>0.55000000000000004</v>
      </c>
      <c r="D10" s="569">
        <v>4.5967500000000001</v>
      </c>
      <c r="E10" s="569">
        <v>4.0999999999999996</v>
      </c>
      <c r="F10" s="570">
        <f t="shared" si="1"/>
        <v>-10.806548104639157</v>
      </c>
    </row>
    <row r="11" spans="2:6" ht="16.5" x14ac:dyDescent="0.3">
      <c r="B11" s="572" t="s">
        <v>141</v>
      </c>
      <c r="C11" s="573">
        <v>108.82037200000001</v>
      </c>
      <c r="D11" s="573">
        <v>185.71469200000001</v>
      </c>
      <c r="E11" s="573">
        <v>14.3</v>
      </c>
      <c r="F11" s="574">
        <f t="shared" si="1"/>
        <v>-92.300016845193923</v>
      </c>
    </row>
    <row r="12" spans="2:6" ht="17.25" thickBot="1" x14ac:dyDescent="0.35">
      <c r="B12" s="575" t="s">
        <v>117</v>
      </c>
      <c r="C12" s="576">
        <f t="shared" ref="C12:E12" si="2">C11+C10+C9+C8+C7+C4</f>
        <v>946.13595200000009</v>
      </c>
      <c r="D12" s="576">
        <f t="shared" si="2"/>
        <v>844.76063339999996</v>
      </c>
      <c r="E12" s="576">
        <f t="shared" si="2"/>
        <v>515</v>
      </c>
      <c r="F12" s="577">
        <f t="shared" si="1"/>
        <v>-39.035984912409624</v>
      </c>
    </row>
    <row r="14" spans="2:6" ht="15.75" thickBot="1" x14ac:dyDescent="0.3"/>
    <row r="15" spans="2:6" ht="17.25" thickBot="1" x14ac:dyDescent="0.35">
      <c r="B15" s="591"/>
      <c r="C15" s="795" t="s">
        <v>422</v>
      </c>
      <c r="D15" s="795"/>
      <c r="E15" s="795"/>
      <c r="F15" s="793" t="s">
        <v>404</v>
      </c>
    </row>
    <row r="16" spans="2:6" ht="17.25" thickBot="1" x14ac:dyDescent="0.35">
      <c r="B16" s="592"/>
      <c r="C16" s="593">
        <f>C3</f>
        <v>2022</v>
      </c>
      <c r="D16" s="593">
        <f t="shared" ref="D16:E16" si="3">D3</f>
        <v>2023</v>
      </c>
      <c r="E16" s="593">
        <f t="shared" si="3"/>
        <v>2024</v>
      </c>
      <c r="F16" s="794"/>
    </row>
    <row r="17" spans="2:6" ht="16.5" x14ac:dyDescent="0.3">
      <c r="B17" s="565" t="s">
        <v>405</v>
      </c>
      <c r="C17" s="578">
        <f t="shared" ref="C17:E17" si="4">C18+C19</f>
        <v>497</v>
      </c>
      <c r="D17" s="578">
        <f t="shared" si="4"/>
        <v>322</v>
      </c>
      <c r="E17" s="578">
        <f t="shared" si="4"/>
        <v>355</v>
      </c>
      <c r="F17" s="579">
        <f>(E17/D17-1)*100</f>
        <v>10.248447204968937</v>
      </c>
    </row>
    <row r="18" spans="2:6" ht="16.5" x14ac:dyDescent="0.3">
      <c r="B18" s="580" t="s">
        <v>406</v>
      </c>
      <c r="C18" s="581">
        <v>306</v>
      </c>
      <c r="D18" s="581">
        <v>175</v>
      </c>
      <c r="E18" s="581">
        <v>216</v>
      </c>
      <c r="F18" s="582">
        <f>(E18/D18-1)*100</f>
        <v>23.42857142857142</v>
      </c>
    </row>
    <row r="19" spans="2:6" ht="16.5" x14ac:dyDescent="0.3">
      <c r="B19" s="580" t="s">
        <v>407</v>
      </c>
      <c r="C19" s="581">
        <v>191</v>
      </c>
      <c r="D19" s="581">
        <v>147</v>
      </c>
      <c r="E19" s="581">
        <v>139</v>
      </c>
      <c r="F19" s="582">
        <f t="shared" ref="F19:F23" si="5">(E19/D19-1)*100</f>
        <v>-5.4421768707482947</v>
      </c>
    </row>
    <row r="20" spans="2:6" ht="16.5" x14ac:dyDescent="0.3">
      <c r="B20" s="583" t="s">
        <v>408</v>
      </c>
      <c r="C20" s="581">
        <v>104</v>
      </c>
      <c r="D20" s="581">
        <v>88</v>
      </c>
      <c r="E20" s="581">
        <v>70</v>
      </c>
      <c r="F20" s="582">
        <f t="shared" si="5"/>
        <v>-20.45454545454546</v>
      </c>
    </row>
    <row r="21" spans="2:6" ht="16.5" x14ac:dyDescent="0.3">
      <c r="B21" s="583" t="s">
        <v>409</v>
      </c>
      <c r="C21" s="581">
        <v>7</v>
      </c>
      <c r="D21" s="581">
        <v>12</v>
      </c>
      <c r="E21" s="581">
        <v>8</v>
      </c>
      <c r="F21" s="582">
        <f t="shared" si="5"/>
        <v>-33.333333333333336</v>
      </c>
    </row>
    <row r="22" spans="2:6" ht="16.5" x14ac:dyDescent="0.3">
      <c r="B22" s="583" t="s">
        <v>410</v>
      </c>
      <c r="C22" s="581">
        <v>4</v>
      </c>
      <c r="D22" s="581">
        <v>1</v>
      </c>
      <c r="E22" s="581">
        <v>2</v>
      </c>
      <c r="F22" s="582">
        <f t="shared" si="5"/>
        <v>100</v>
      </c>
    </row>
    <row r="23" spans="2:6" ht="16.5" x14ac:dyDescent="0.3">
      <c r="B23" s="583" t="s">
        <v>411</v>
      </c>
      <c r="C23" s="581">
        <v>4</v>
      </c>
      <c r="D23" s="581">
        <v>12</v>
      </c>
      <c r="E23" s="581">
        <v>23</v>
      </c>
      <c r="F23" s="582">
        <f t="shared" si="5"/>
        <v>91.666666666666671</v>
      </c>
    </row>
    <row r="24" spans="2:6" ht="16.5" x14ac:dyDescent="0.3">
      <c r="B24" s="584" t="s">
        <v>141</v>
      </c>
      <c r="C24" s="585">
        <v>399</v>
      </c>
      <c r="D24" s="585">
        <v>303</v>
      </c>
      <c r="E24" s="585">
        <v>338</v>
      </c>
      <c r="F24" s="586">
        <f>(E24/D24-1)*100</f>
        <v>11.551155115511547</v>
      </c>
    </row>
    <row r="25" spans="2:6" ht="17.25" thickBot="1" x14ac:dyDescent="0.35">
      <c r="B25" s="575" t="s">
        <v>117</v>
      </c>
      <c r="C25" s="587">
        <v>1183</v>
      </c>
      <c r="D25" s="587">
        <v>1015</v>
      </c>
      <c r="E25" s="587">
        <v>796</v>
      </c>
      <c r="F25" s="588">
        <f>(E25/D25-1)*100</f>
        <v>-21.576354679802957</v>
      </c>
    </row>
    <row r="26" spans="2:6" x14ac:dyDescent="0.25">
      <c r="B26" t="s">
        <v>477</v>
      </c>
    </row>
  </sheetData>
  <mergeCells count="4">
    <mergeCell ref="F2:F3"/>
    <mergeCell ref="F15:F16"/>
    <mergeCell ref="C15:E15"/>
    <mergeCell ref="C2:E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465B0-0F3F-4C1E-9486-490A2792A0A5}">
  <dimension ref="A1:L27"/>
  <sheetViews>
    <sheetView workbookViewId="0">
      <selection activeCell="J13" sqref="J13"/>
    </sheetView>
  </sheetViews>
  <sheetFormatPr defaultRowHeight="15" x14ac:dyDescent="0.25"/>
  <cols>
    <col min="1" max="1" width="13.85546875" bestFit="1" customWidth="1"/>
  </cols>
  <sheetData>
    <row r="1" spans="1:12" ht="15.75" thickBot="1" x14ac:dyDescent="0.3">
      <c r="A1" s="564" t="s">
        <v>478</v>
      </c>
    </row>
    <row r="2" spans="1:12" ht="15.75" thickBot="1" x14ac:dyDescent="0.3">
      <c r="A2" s="594"/>
      <c r="B2" s="798" t="s">
        <v>420</v>
      </c>
      <c r="C2" s="798"/>
      <c r="D2" s="798"/>
      <c r="E2" s="796" t="s">
        <v>404</v>
      </c>
    </row>
    <row r="3" spans="1:12" ht="15.75" thickBot="1" x14ac:dyDescent="0.3">
      <c r="A3" s="595"/>
      <c r="B3" s="596">
        <f>'Table 4.10'!C3</f>
        <v>2022</v>
      </c>
      <c r="C3" s="596">
        <f>'Table 4.10'!D3</f>
        <v>2023</v>
      </c>
      <c r="D3" s="596">
        <f>'Table 4.10'!E3</f>
        <v>2024</v>
      </c>
      <c r="E3" s="797"/>
    </row>
    <row r="4" spans="1:12" ht="16.5" x14ac:dyDescent="0.3">
      <c r="A4" s="597"/>
      <c r="B4" s="598"/>
      <c r="C4" s="598"/>
      <c r="D4" s="598"/>
      <c r="E4" s="599"/>
      <c r="J4" s="621"/>
      <c r="K4" s="621"/>
      <c r="L4" s="621"/>
    </row>
    <row r="5" spans="1:12" ht="16.5" x14ac:dyDescent="0.3">
      <c r="A5" s="600" t="s">
        <v>405</v>
      </c>
      <c r="B5" s="601">
        <f t="shared" ref="B5:D5" si="0">B6+B7</f>
        <v>346.05893000000003</v>
      </c>
      <c r="C5" s="601">
        <f t="shared" si="0"/>
        <v>285.36286699999999</v>
      </c>
      <c r="D5" s="601">
        <f t="shared" si="0"/>
        <v>301.7</v>
      </c>
      <c r="E5" s="602">
        <f>(D5/C5-1)*100</f>
        <v>5.7250381494099667</v>
      </c>
      <c r="J5" s="621"/>
      <c r="K5" s="621"/>
      <c r="L5" s="621"/>
    </row>
    <row r="6" spans="1:12" ht="16.5" x14ac:dyDescent="0.3">
      <c r="A6" s="622" t="s">
        <v>406</v>
      </c>
      <c r="B6" s="603">
        <v>171.80645000000001</v>
      </c>
      <c r="C6" s="603">
        <v>102.95935799999999</v>
      </c>
      <c r="D6" s="603">
        <v>118.3</v>
      </c>
      <c r="E6" s="602">
        <f t="shared" ref="E6:E13" si="1">(D6/C6-1)*100</f>
        <v>14.899706348207808</v>
      </c>
      <c r="J6" s="621"/>
      <c r="K6" s="621"/>
      <c r="L6" s="621"/>
    </row>
    <row r="7" spans="1:12" ht="16.5" x14ac:dyDescent="0.3">
      <c r="A7" s="622" t="s">
        <v>407</v>
      </c>
      <c r="B7" s="603">
        <v>174.25247999999999</v>
      </c>
      <c r="C7" s="603">
        <v>182.40350900000001</v>
      </c>
      <c r="D7" s="603">
        <v>183.4</v>
      </c>
      <c r="E7" s="602">
        <f t="shared" si="1"/>
        <v>0.54631131027198521</v>
      </c>
      <c r="J7" s="621"/>
      <c r="K7" s="621"/>
      <c r="L7" s="621"/>
    </row>
    <row r="8" spans="1:12" ht="16.5" x14ac:dyDescent="0.3">
      <c r="A8" s="604" t="s">
        <v>408</v>
      </c>
      <c r="B8" s="603">
        <v>56.436971</v>
      </c>
      <c r="C8" s="603">
        <v>111.127628</v>
      </c>
      <c r="D8" s="603">
        <v>37.299999999999997</v>
      </c>
      <c r="E8" s="602">
        <f t="shared" ref="E8" si="2">(D8/C8-1)*100</f>
        <v>-66.434989505939967</v>
      </c>
      <c r="J8" s="621"/>
      <c r="K8" s="621"/>
      <c r="L8" s="621"/>
    </row>
    <row r="9" spans="1:12" ht="16.5" x14ac:dyDescent="0.3">
      <c r="A9" s="604" t="s">
        <v>419</v>
      </c>
      <c r="B9" s="603">
        <v>22.886911999999999</v>
      </c>
      <c r="C9" s="603">
        <v>27.55</v>
      </c>
      <c r="D9" s="603">
        <v>29.5</v>
      </c>
      <c r="E9" s="602">
        <f>(D9/C9-1)*100</f>
        <v>7.0780399274047223</v>
      </c>
      <c r="J9" s="621"/>
      <c r="K9" s="736"/>
      <c r="L9" s="621"/>
    </row>
    <row r="10" spans="1:12" ht="16.5" x14ac:dyDescent="0.3">
      <c r="A10" s="604" t="s">
        <v>418</v>
      </c>
      <c r="B10" s="603">
        <v>77.000799999999998</v>
      </c>
      <c r="C10" s="603">
        <v>165.184</v>
      </c>
      <c r="D10" s="603">
        <v>18</v>
      </c>
      <c r="E10" s="602">
        <f t="shared" si="1"/>
        <v>-89.103060829135998</v>
      </c>
      <c r="J10" s="621"/>
      <c r="K10" s="621"/>
      <c r="L10" s="621"/>
    </row>
    <row r="11" spans="1:12" ht="16.5" x14ac:dyDescent="0.3">
      <c r="A11" s="604" t="s">
        <v>411</v>
      </c>
      <c r="B11" s="603">
        <v>7.0000000000000007E-2</v>
      </c>
      <c r="C11" s="603">
        <v>1.1200000000000001</v>
      </c>
      <c r="D11" s="603">
        <v>8.4</v>
      </c>
      <c r="E11" s="602">
        <f t="shared" si="1"/>
        <v>650</v>
      </c>
      <c r="J11" s="621"/>
      <c r="K11" s="621"/>
      <c r="L11" s="621"/>
    </row>
    <row r="12" spans="1:12" ht="16.5" x14ac:dyDescent="0.3">
      <c r="A12" s="604" t="s">
        <v>141</v>
      </c>
      <c r="B12" s="605">
        <v>31.303439000000001</v>
      </c>
      <c r="C12" s="605">
        <v>87.448999999999998</v>
      </c>
      <c r="D12" s="605">
        <v>48.5</v>
      </c>
      <c r="E12" s="606">
        <f t="shared" si="1"/>
        <v>-44.539102791341236</v>
      </c>
      <c r="J12" s="621"/>
      <c r="K12" s="621"/>
      <c r="L12" s="621"/>
    </row>
    <row r="13" spans="1:12" ht="15.75" thickBot="1" x14ac:dyDescent="0.3">
      <c r="A13" s="607" t="s">
        <v>117</v>
      </c>
      <c r="B13" s="608">
        <f>B5+B8+B9+B10+B11+B12</f>
        <v>533.75705199999993</v>
      </c>
      <c r="C13" s="608">
        <f t="shared" ref="C13:D13" si="3">C5+C8+C9+C10+C11+C12</f>
        <v>677.79349500000001</v>
      </c>
      <c r="D13" s="608">
        <f t="shared" si="3"/>
        <v>443.4</v>
      </c>
      <c r="E13" s="620">
        <f t="shared" si="1"/>
        <v>-34.581844872972709</v>
      </c>
      <c r="J13" s="621"/>
      <c r="K13" s="621"/>
      <c r="L13" s="621"/>
    </row>
    <row r="15" spans="1:12" ht="15.75" thickBot="1" x14ac:dyDescent="0.3"/>
    <row r="16" spans="1:12" ht="15" customHeight="1" thickBot="1" x14ac:dyDescent="0.3">
      <c r="A16" s="610"/>
      <c r="B16" s="799" t="s">
        <v>421</v>
      </c>
      <c r="C16" s="799"/>
      <c r="D16" s="799"/>
      <c r="E16" s="796" t="s">
        <v>404</v>
      </c>
      <c r="I16" s="621"/>
    </row>
    <row r="17" spans="1:8" ht="15.75" thickBot="1" x14ac:dyDescent="0.3">
      <c r="A17" s="595"/>
      <c r="B17" s="596">
        <f>B3</f>
        <v>2022</v>
      </c>
      <c r="C17" s="596">
        <f t="shared" ref="C17:D17" si="4">C3</f>
        <v>2023</v>
      </c>
      <c r="D17" s="596">
        <f t="shared" si="4"/>
        <v>2024</v>
      </c>
      <c r="E17" s="797"/>
      <c r="G17" s="609"/>
    </row>
    <row r="18" spans="1:8" ht="16.5" x14ac:dyDescent="0.3">
      <c r="A18" s="611" t="s">
        <v>405</v>
      </c>
      <c r="B18" s="612">
        <f t="shared" ref="B18:D18" si="5">B19+B20</f>
        <v>413</v>
      </c>
      <c r="C18" s="612">
        <f t="shared" si="5"/>
        <v>371</v>
      </c>
      <c r="D18" s="612">
        <f t="shared" si="5"/>
        <v>368</v>
      </c>
      <c r="E18" s="613">
        <f>(D18/C18-1)*100</f>
        <v>-0.80862533692722671</v>
      </c>
    </row>
    <row r="19" spans="1:8" ht="16.5" x14ac:dyDescent="0.3">
      <c r="A19" s="622" t="s">
        <v>406</v>
      </c>
      <c r="B19" s="614">
        <v>300</v>
      </c>
      <c r="C19" s="614">
        <v>223</v>
      </c>
      <c r="D19" s="614">
        <v>247</v>
      </c>
      <c r="E19" s="613">
        <f t="shared" ref="E19:E25" si="6">(D19/C19-1)*100</f>
        <v>10.762331838565032</v>
      </c>
    </row>
    <row r="20" spans="1:8" ht="16.5" x14ac:dyDescent="0.3">
      <c r="A20" s="622" t="s">
        <v>407</v>
      </c>
      <c r="B20" s="615">
        <v>113</v>
      </c>
      <c r="C20" s="615">
        <v>148</v>
      </c>
      <c r="D20" s="615">
        <v>121</v>
      </c>
      <c r="E20" s="613">
        <f t="shared" si="6"/>
        <v>-18.243243243243246</v>
      </c>
    </row>
    <row r="21" spans="1:8" ht="16.5" x14ac:dyDescent="0.3">
      <c r="A21" s="604" t="s">
        <v>408</v>
      </c>
      <c r="B21" s="614">
        <v>32</v>
      </c>
      <c r="C21" s="614">
        <v>24</v>
      </c>
      <c r="D21" s="614">
        <v>18</v>
      </c>
      <c r="E21" s="613">
        <f t="shared" ref="E21:E22" si="7">(D21/C21-1)*100</f>
        <v>-25</v>
      </c>
    </row>
    <row r="22" spans="1:8" ht="16.5" x14ac:dyDescent="0.3">
      <c r="A22" s="604" t="s">
        <v>419</v>
      </c>
      <c r="B22" s="614">
        <v>13</v>
      </c>
      <c r="C22" s="614">
        <v>11</v>
      </c>
      <c r="D22" s="614">
        <v>8</v>
      </c>
      <c r="E22" s="613">
        <f t="shared" si="7"/>
        <v>-27.27272727272727</v>
      </c>
    </row>
    <row r="23" spans="1:8" ht="16.5" x14ac:dyDescent="0.3">
      <c r="A23" s="604" t="s">
        <v>418</v>
      </c>
      <c r="B23" s="614">
        <v>3</v>
      </c>
      <c r="C23" s="614">
        <v>3</v>
      </c>
      <c r="D23" s="614">
        <v>1</v>
      </c>
      <c r="E23" s="613">
        <f t="shared" si="6"/>
        <v>-66.666666666666671</v>
      </c>
    </row>
    <row r="24" spans="1:8" ht="16.5" x14ac:dyDescent="0.3">
      <c r="A24" s="604" t="s">
        <v>411</v>
      </c>
      <c r="B24" s="614">
        <v>2</v>
      </c>
      <c r="C24" s="614">
        <v>5</v>
      </c>
      <c r="D24" s="614">
        <v>2</v>
      </c>
      <c r="E24" s="613">
        <f t="shared" si="6"/>
        <v>-60</v>
      </c>
      <c r="H24" s="621"/>
    </row>
    <row r="25" spans="1:8" ht="16.5" x14ac:dyDescent="0.3">
      <c r="A25" s="604" t="s">
        <v>141</v>
      </c>
      <c r="B25" s="616">
        <v>394</v>
      </c>
      <c r="C25" s="616">
        <v>435</v>
      </c>
      <c r="D25" s="616">
        <v>409</v>
      </c>
      <c r="E25" s="617">
        <f t="shared" si="6"/>
        <v>-5.9770114942528707</v>
      </c>
    </row>
    <row r="26" spans="1:8" ht="15.75" thickBot="1" x14ac:dyDescent="0.3">
      <c r="A26" s="607" t="s">
        <v>117</v>
      </c>
      <c r="B26" s="618">
        <f>SUM(B18,B21:B25)</f>
        <v>857</v>
      </c>
      <c r="C26" s="618">
        <f t="shared" ref="C26:D26" si="8">SUM(C18,C21:C25)</f>
        <v>849</v>
      </c>
      <c r="D26" s="618">
        <f t="shared" si="8"/>
        <v>806</v>
      </c>
      <c r="E26" s="619">
        <f>(D26/C26-1)*100</f>
        <v>-5.064782096584219</v>
      </c>
    </row>
    <row r="27" spans="1:8" x14ac:dyDescent="0.25">
      <c r="A27" t="s">
        <v>477</v>
      </c>
    </row>
  </sheetData>
  <mergeCells count="4">
    <mergeCell ref="E2:E3"/>
    <mergeCell ref="E16:E17"/>
    <mergeCell ref="B2:D2"/>
    <mergeCell ref="B16:D16"/>
  </mergeCells>
  <pageMargins left="0.7" right="0.7" top="0.75" bottom="0.75" header="0.3" footer="0.3"/>
  <ignoredErrors>
    <ignoredError sqref="B26:C26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C83A6-1250-41EF-A477-17C586F99C2E}">
  <dimension ref="A1:H27"/>
  <sheetViews>
    <sheetView workbookViewId="0">
      <selection activeCell="K27" sqref="K27"/>
    </sheetView>
  </sheetViews>
  <sheetFormatPr defaultRowHeight="15" x14ac:dyDescent="0.25"/>
  <cols>
    <col min="1" max="1" width="15.28515625" bestFit="1" customWidth="1"/>
    <col min="2" max="2" width="10.5703125" bestFit="1" customWidth="1"/>
    <col min="3" max="3" width="7.5703125" bestFit="1" customWidth="1"/>
    <col min="4" max="4" width="10.5703125" bestFit="1" customWidth="1"/>
    <col min="5" max="5" width="11" bestFit="1" customWidth="1"/>
  </cols>
  <sheetData>
    <row r="1" spans="1:5" ht="15.75" thickBot="1" x14ac:dyDescent="0.3">
      <c r="A1" s="564" t="s">
        <v>479</v>
      </c>
    </row>
    <row r="2" spans="1:5" ht="15.75" x14ac:dyDescent="0.3">
      <c r="A2" s="802" t="s">
        <v>424</v>
      </c>
      <c r="B2" s="803"/>
      <c r="C2" s="803"/>
      <c r="D2" s="803"/>
      <c r="E2" s="800" t="s">
        <v>75</v>
      </c>
    </row>
    <row r="3" spans="1:5" ht="15.75" thickBot="1" x14ac:dyDescent="0.3">
      <c r="A3" s="624"/>
      <c r="B3" s="625">
        <f>'Table 4.11'!B3</f>
        <v>2022</v>
      </c>
      <c r="C3" s="625">
        <f>'Table 4.11'!C3</f>
        <v>2023</v>
      </c>
      <c r="D3" s="625">
        <f>'Table 4.11'!D3</f>
        <v>2024</v>
      </c>
      <c r="E3" s="801"/>
    </row>
    <row r="4" spans="1:5" x14ac:dyDescent="0.25">
      <c r="A4" s="627"/>
      <c r="B4" s="628"/>
      <c r="C4" s="628"/>
      <c r="D4" s="628"/>
      <c r="E4" s="629"/>
    </row>
    <row r="5" spans="1:5" ht="16.5" x14ac:dyDescent="0.3">
      <c r="A5" s="630" t="s">
        <v>405</v>
      </c>
      <c r="B5" s="631">
        <f t="shared" ref="B5:D5" si="0">B6+B7</f>
        <v>270.59066999999999</v>
      </c>
      <c r="C5" s="631">
        <f t="shared" si="0"/>
        <v>230.85443099999998</v>
      </c>
      <c r="D5" s="631">
        <f t="shared" si="0"/>
        <v>221.89999999999998</v>
      </c>
      <c r="E5" s="632">
        <f>D5/C5*100-100</f>
        <v>-3.8788213686052302</v>
      </c>
    </row>
    <row r="6" spans="1:5" ht="16.5" x14ac:dyDescent="0.3">
      <c r="A6" s="633" t="s">
        <v>406</v>
      </c>
      <c r="B6" s="631">
        <v>105.0142</v>
      </c>
      <c r="C6" s="631">
        <v>91.654600000000002</v>
      </c>
      <c r="D6" s="631">
        <v>84.7</v>
      </c>
      <c r="E6" s="632">
        <f t="shared" ref="E6:E12" si="1">D6/C6*100-100</f>
        <v>-7.5878351986697936</v>
      </c>
    </row>
    <row r="7" spans="1:5" ht="16.5" x14ac:dyDescent="0.3">
      <c r="A7" s="633" t="s">
        <v>407</v>
      </c>
      <c r="B7" s="634">
        <v>165.57647</v>
      </c>
      <c r="C7" s="634">
        <v>139.19983099999999</v>
      </c>
      <c r="D7" s="634">
        <v>137.19999999999999</v>
      </c>
      <c r="E7" s="632">
        <f t="shared" si="1"/>
        <v>-1.4366619453726202</v>
      </c>
    </row>
    <row r="8" spans="1:5" ht="16.5" x14ac:dyDescent="0.3">
      <c r="A8" s="630" t="s">
        <v>408</v>
      </c>
      <c r="B8" s="635">
        <v>17.275494999999999</v>
      </c>
      <c r="C8" s="635">
        <v>95.692437999999996</v>
      </c>
      <c r="D8" s="635">
        <v>99.1</v>
      </c>
      <c r="E8" s="632">
        <f t="shared" si="1"/>
        <v>3.5609522248769565</v>
      </c>
    </row>
    <row r="9" spans="1:5" ht="16.5" x14ac:dyDescent="0.3">
      <c r="A9" s="630" t="s">
        <v>409</v>
      </c>
      <c r="B9" s="631">
        <v>3.2078959999999999</v>
      </c>
      <c r="C9" s="631">
        <v>5.1014160000000004</v>
      </c>
      <c r="D9" s="631">
        <v>8.1</v>
      </c>
      <c r="E9" s="632">
        <f t="shared" si="1"/>
        <v>58.779444765923813</v>
      </c>
    </row>
    <row r="10" spans="1:5" ht="16.5" x14ac:dyDescent="0.3">
      <c r="A10" s="630" t="s">
        <v>410</v>
      </c>
      <c r="B10" s="631">
        <v>0</v>
      </c>
      <c r="C10" s="658">
        <v>0</v>
      </c>
      <c r="D10" s="658">
        <v>80</v>
      </c>
      <c r="E10" s="632" t="s">
        <v>158</v>
      </c>
    </row>
    <row r="11" spans="1:5" ht="16.5" x14ac:dyDescent="0.3">
      <c r="A11" s="630" t="s">
        <v>411</v>
      </c>
      <c r="B11" s="634">
        <v>0</v>
      </c>
      <c r="C11" s="659">
        <v>0</v>
      </c>
      <c r="D11" s="659">
        <v>14.7</v>
      </c>
      <c r="E11" s="632" t="s">
        <v>158</v>
      </c>
    </row>
    <row r="12" spans="1:5" ht="16.5" x14ac:dyDescent="0.3">
      <c r="A12" s="630" t="s">
        <v>141</v>
      </c>
      <c r="B12" s="636">
        <v>2.0895000000000001</v>
      </c>
      <c r="C12" s="636">
        <v>1.488475</v>
      </c>
      <c r="D12" s="636">
        <v>3.2</v>
      </c>
      <c r="E12" s="740">
        <f t="shared" si="1"/>
        <v>114.98513579334556</v>
      </c>
    </row>
    <row r="13" spans="1:5" ht="15.75" thickBot="1" x14ac:dyDescent="0.3">
      <c r="A13" s="637" t="s">
        <v>117</v>
      </c>
      <c r="B13" s="638">
        <f>B5+B10+B11+B9+B8+B12</f>
        <v>293.16356099999996</v>
      </c>
      <c r="C13" s="638">
        <f t="shared" ref="C13:D13" si="2">C5+C10+C11+C9+C8+C12</f>
        <v>333.13675999999998</v>
      </c>
      <c r="D13" s="638">
        <f t="shared" si="2"/>
        <v>426.99999999999994</v>
      </c>
      <c r="E13" s="660">
        <f>D13/C13*100-100</f>
        <v>28.175587707582906</v>
      </c>
    </row>
    <row r="15" spans="1:5" ht="15.75" thickBot="1" x14ac:dyDescent="0.3"/>
    <row r="16" spans="1:5" ht="15.75" x14ac:dyDescent="0.3">
      <c r="A16" s="626"/>
      <c r="B16" s="804" t="s">
        <v>417</v>
      </c>
      <c r="C16" s="804"/>
      <c r="D16" s="804"/>
      <c r="E16" s="800" t="s">
        <v>75</v>
      </c>
    </row>
    <row r="17" spans="1:8" ht="15.75" thickBot="1" x14ac:dyDescent="0.3">
      <c r="A17" s="624"/>
      <c r="B17" s="625">
        <f>B3</f>
        <v>2022</v>
      </c>
      <c r="C17" s="625">
        <f t="shared" ref="C17:D17" si="3">C3</f>
        <v>2023</v>
      </c>
      <c r="D17" s="625">
        <f t="shared" si="3"/>
        <v>2024</v>
      </c>
      <c r="E17" s="801"/>
    </row>
    <row r="18" spans="1:8" ht="16.5" x14ac:dyDescent="0.3">
      <c r="A18" s="639" t="s">
        <v>405</v>
      </c>
      <c r="B18" s="640">
        <f t="shared" ref="B18:D18" si="4">B19+B20</f>
        <v>350</v>
      </c>
      <c r="C18" s="640">
        <f t="shared" si="4"/>
        <v>270</v>
      </c>
      <c r="D18" s="640">
        <f t="shared" si="4"/>
        <v>231</v>
      </c>
      <c r="E18" s="641">
        <f>D18/C18*100-100</f>
        <v>-14.444444444444443</v>
      </c>
    </row>
    <row r="19" spans="1:8" ht="16.5" x14ac:dyDescent="0.3">
      <c r="A19" s="642" t="s">
        <v>406</v>
      </c>
      <c r="B19" s="640">
        <v>221</v>
      </c>
      <c r="C19" s="640">
        <v>175</v>
      </c>
      <c r="D19" s="640">
        <v>133</v>
      </c>
      <c r="E19" s="641">
        <f t="shared" ref="E19:E25" si="5">D19/C19*100-100</f>
        <v>-24</v>
      </c>
    </row>
    <row r="20" spans="1:8" ht="16.5" x14ac:dyDescent="0.3">
      <c r="A20" s="642" t="s">
        <v>407</v>
      </c>
      <c r="B20" s="640">
        <v>129</v>
      </c>
      <c r="C20" s="640">
        <v>95</v>
      </c>
      <c r="D20" s="640">
        <v>98</v>
      </c>
      <c r="E20" s="641">
        <f t="shared" si="5"/>
        <v>3.1578947368421098</v>
      </c>
    </row>
    <row r="21" spans="1:8" ht="16.5" x14ac:dyDescent="0.3">
      <c r="A21" s="639" t="s">
        <v>408</v>
      </c>
      <c r="B21" s="640">
        <v>56</v>
      </c>
      <c r="C21" s="640">
        <v>70</v>
      </c>
      <c r="D21" s="640">
        <v>70</v>
      </c>
      <c r="E21" s="641">
        <f t="shared" si="5"/>
        <v>0</v>
      </c>
    </row>
    <row r="22" spans="1:8" ht="16.5" x14ac:dyDescent="0.3">
      <c r="A22" s="639" t="s">
        <v>409</v>
      </c>
      <c r="B22" s="640">
        <v>5</v>
      </c>
      <c r="C22" s="640">
        <v>8</v>
      </c>
      <c r="D22" s="640">
        <v>9</v>
      </c>
      <c r="E22" s="641">
        <f t="shared" si="5"/>
        <v>12.5</v>
      </c>
    </row>
    <row r="23" spans="1:8" ht="16.5" x14ac:dyDescent="0.3">
      <c r="A23" s="639" t="s">
        <v>410</v>
      </c>
      <c r="B23" s="640">
        <v>0</v>
      </c>
      <c r="C23" s="640">
        <v>0</v>
      </c>
      <c r="D23" s="640">
        <v>1</v>
      </c>
      <c r="E23" s="645" t="s">
        <v>158</v>
      </c>
      <c r="H23" s="621"/>
    </row>
    <row r="24" spans="1:8" ht="16.5" x14ac:dyDescent="0.3">
      <c r="A24" s="639" t="s">
        <v>411</v>
      </c>
      <c r="B24" s="640">
        <v>0</v>
      </c>
      <c r="C24" s="640">
        <v>0</v>
      </c>
      <c r="D24" s="640">
        <v>13</v>
      </c>
      <c r="E24" s="645" t="s">
        <v>158</v>
      </c>
    </row>
    <row r="25" spans="1:8" ht="16.5" x14ac:dyDescent="0.3">
      <c r="A25" s="639" t="s">
        <v>141</v>
      </c>
      <c r="B25" s="643">
        <v>15</v>
      </c>
      <c r="C25" s="643">
        <v>20</v>
      </c>
      <c r="D25" s="643">
        <v>10</v>
      </c>
      <c r="E25" s="739">
        <f t="shared" si="5"/>
        <v>-50</v>
      </c>
    </row>
    <row r="26" spans="1:8" ht="15.75" thickBot="1" x14ac:dyDescent="0.3">
      <c r="A26" s="644" t="s">
        <v>117</v>
      </c>
      <c r="B26" s="737">
        <f>B18+B21+B22+B23+B24+B25</f>
        <v>426</v>
      </c>
      <c r="C26" s="737">
        <f t="shared" ref="C26:D26" si="6">C18+C21+C22+C23+C24+C25</f>
        <v>368</v>
      </c>
      <c r="D26" s="737">
        <f t="shared" si="6"/>
        <v>334</v>
      </c>
      <c r="E26" s="738">
        <f>D26/C26*100-100</f>
        <v>-9.2391304347826093</v>
      </c>
    </row>
    <row r="27" spans="1:8" x14ac:dyDescent="0.25">
      <c r="A27" t="s">
        <v>477</v>
      </c>
    </row>
  </sheetData>
  <mergeCells count="4">
    <mergeCell ref="E2:E3"/>
    <mergeCell ref="E16:E17"/>
    <mergeCell ref="A2:D2"/>
    <mergeCell ref="B16:D1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8A6BF-FBB0-4D00-9E1C-E87CA7C3B44C}">
  <dimension ref="A1:F14"/>
  <sheetViews>
    <sheetView zoomScale="90" zoomScaleNormal="90" workbookViewId="0">
      <selection activeCell="H10" sqref="H10"/>
    </sheetView>
  </sheetViews>
  <sheetFormatPr defaultRowHeight="15" x14ac:dyDescent="0.25"/>
  <cols>
    <col min="1" max="1" width="15.42578125" customWidth="1"/>
  </cols>
  <sheetData>
    <row r="1" spans="1:6" ht="16.5" thickBot="1" x14ac:dyDescent="0.3">
      <c r="A1" s="661" t="s">
        <v>480</v>
      </c>
      <c r="B1" s="623"/>
      <c r="C1" s="623"/>
      <c r="D1" s="623"/>
      <c r="E1" s="623"/>
    </row>
    <row r="2" spans="1:6" ht="33.75" thickBot="1" x14ac:dyDescent="0.35">
      <c r="A2" s="741"/>
      <c r="B2" s="743">
        <v>44531</v>
      </c>
      <c r="C2" s="743">
        <v>44896</v>
      </c>
      <c r="D2" s="743">
        <v>45261</v>
      </c>
      <c r="E2" s="743">
        <v>45627</v>
      </c>
      <c r="F2" s="742" t="s">
        <v>75</v>
      </c>
    </row>
    <row r="3" spans="1:6" ht="16.5" x14ac:dyDescent="0.3">
      <c r="A3" s="646" t="s">
        <v>425</v>
      </c>
      <c r="B3" s="647"/>
      <c r="C3" s="647"/>
      <c r="D3" s="647"/>
      <c r="E3" s="647"/>
      <c r="F3" s="648"/>
    </row>
    <row r="4" spans="1:6" ht="16.5" x14ac:dyDescent="0.3">
      <c r="A4" s="649" t="s">
        <v>426</v>
      </c>
      <c r="B4" s="650">
        <v>2983</v>
      </c>
      <c r="C4" s="650">
        <v>2659</v>
      </c>
      <c r="D4" s="650">
        <v>2198</v>
      </c>
      <c r="E4" s="650">
        <v>2215</v>
      </c>
      <c r="F4" s="651">
        <f>(E4/D4-1)*100</f>
        <v>0.77343039126478441</v>
      </c>
    </row>
    <row r="5" spans="1:6" ht="16.5" x14ac:dyDescent="0.3">
      <c r="A5" s="649" t="s">
        <v>427</v>
      </c>
      <c r="B5" s="652">
        <v>1346.4553796299999</v>
      </c>
      <c r="C5" s="652">
        <v>1238.3699999999999</v>
      </c>
      <c r="D5" s="652">
        <v>1079.58</v>
      </c>
      <c r="E5" s="652">
        <v>1151.3</v>
      </c>
      <c r="F5" s="651">
        <f t="shared" ref="F5:F13" si="0">(E5/D5-1)*100</f>
        <v>6.6433242557290884</v>
      </c>
    </row>
    <row r="6" spans="1:6" ht="16.5" x14ac:dyDescent="0.3">
      <c r="A6" s="653"/>
      <c r="B6" s="647"/>
      <c r="C6" s="647"/>
      <c r="D6" s="647"/>
      <c r="E6" s="647"/>
      <c r="F6" s="651"/>
    </row>
    <row r="7" spans="1:6" ht="16.5" x14ac:dyDescent="0.3">
      <c r="A7" s="646" t="s">
        <v>428</v>
      </c>
      <c r="B7" s="647"/>
      <c r="C7" s="647"/>
      <c r="D7" s="647"/>
      <c r="E7" s="647"/>
      <c r="F7" s="651"/>
    </row>
    <row r="8" spans="1:6" ht="16.5" x14ac:dyDescent="0.3">
      <c r="A8" s="649" t="s">
        <v>426</v>
      </c>
      <c r="B8" s="647">
        <v>217</v>
      </c>
      <c r="C8" s="647">
        <v>154</v>
      </c>
      <c r="D8" s="647">
        <v>218</v>
      </c>
      <c r="E8" s="647">
        <v>201</v>
      </c>
      <c r="F8" s="651">
        <f t="shared" si="0"/>
        <v>-7.7981651376146761</v>
      </c>
    </row>
    <row r="9" spans="1:6" ht="16.5" x14ac:dyDescent="0.3">
      <c r="A9" s="649" t="s">
        <v>427</v>
      </c>
      <c r="B9" s="652">
        <v>66.759982320000006</v>
      </c>
      <c r="C9" s="652">
        <v>29.613851</v>
      </c>
      <c r="D9" s="652">
        <v>76.02</v>
      </c>
      <c r="E9" s="652">
        <v>102.3</v>
      </c>
      <c r="F9" s="651">
        <f t="shared" si="0"/>
        <v>34.569850039463311</v>
      </c>
    </row>
    <row r="10" spans="1:6" ht="16.5" x14ac:dyDescent="0.3">
      <c r="A10" s="653"/>
      <c r="B10" s="647"/>
      <c r="C10" s="647"/>
      <c r="D10" s="647"/>
      <c r="E10" s="647"/>
      <c r="F10" s="651"/>
    </row>
    <row r="11" spans="1:6" ht="16.5" x14ac:dyDescent="0.3">
      <c r="A11" s="646" t="s">
        <v>117</v>
      </c>
      <c r="B11" s="652"/>
      <c r="C11" s="652"/>
      <c r="D11" s="652"/>
      <c r="E11" s="652"/>
      <c r="F11" s="651"/>
    </row>
    <row r="12" spans="1:6" ht="16.5" x14ac:dyDescent="0.3">
      <c r="A12" s="649" t="s">
        <v>426</v>
      </c>
      <c r="B12" s="654">
        <v>3200</v>
      </c>
      <c r="C12" s="654">
        <v>2813</v>
      </c>
      <c r="D12" s="654">
        <v>2416</v>
      </c>
      <c r="E12" s="654">
        <v>2416</v>
      </c>
      <c r="F12" s="651">
        <f t="shared" si="0"/>
        <v>0</v>
      </c>
    </row>
    <row r="13" spans="1:6" ht="17.25" thickBot="1" x14ac:dyDescent="0.35">
      <c r="A13" s="655" t="s">
        <v>427</v>
      </c>
      <c r="B13" s="656">
        <v>1267.983851</v>
      </c>
      <c r="C13" s="656">
        <v>1155.5999999999999</v>
      </c>
      <c r="D13" s="656">
        <v>1155.5999999999999</v>
      </c>
      <c r="E13" s="656">
        <v>1253.5999999999999</v>
      </c>
      <c r="F13" s="657">
        <f t="shared" si="0"/>
        <v>8.4804430598823153</v>
      </c>
    </row>
    <row r="14" spans="1:6" x14ac:dyDescent="0.25">
      <c r="A14" t="s">
        <v>429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2D49F-031C-4D78-8430-A87DE96F5C14}">
  <dimension ref="A2:F19"/>
  <sheetViews>
    <sheetView workbookViewId="0">
      <selection activeCell="M22" sqref="M22"/>
    </sheetView>
  </sheetViews>
  <sheetFormatPr defaultRowHeight="15" x14ac:dyDescent="0.25"/>
  <cols>
    <col min="1" max="1" width="32.42578125" customWidth="1"/>
    <col min="6" max="6" width="8.5703125" bestFit="1" customWidth="1"/>
  </cols>
  <sheetData>
    <row r="2" spans="1:6" ht="15.75" thickBot="1" x14ac:dyDescent="0.3"/>
    <row r="3" spans="1:6" ht="31.5" thickBot="1" x14ac:dyDescent="0.35">
      <c r="A3" s="671"/>
      <c r="B3" s="673" t="s">
        <v>440</v>
      </c>
      <c r="C3" s="673" t="s">
        <v>441</v>
      </c>
      <c r="D3" s="673" t="s">
        <v>442</v>
      </c>
      <c r="E3" s="673" t="s">
        <v>481</v>
      </c>
      <c r="F3" s="672" t="s">
        <v>75</v>
      </c>
    </row>
    <row r="4" spans="1:6" ht="36" customHeight="1" x14ac:dyDescent="0.3">
      <c r="A4" s="662" t="s">
        <v>430</v>
      </c>
      <c r="B4" s="663"/>
      <c r="C4" s="664"/>
      <c r="D4" s="664"/>
      <c r="E4" s="664"/>
      <c r="F4" s="665"/>
    </row>
    <row r="5" spans="1:6" ht="16.5" x14ac:dyDescent="0.3">
      <c r="A5" s="744" t="s">
        <v>431</v>
      </c>
      <c r="B5" s="666">
        <v>2477.4</v>
      </c>
      <c r="C5" s="666">
        <v>2611.5</v>
      </c>
      <c r="D5" s="666">
        <v>2900.3</v>
      </c>
      <c r="E5" s="666">
        <v>3107</v>
      </c>
      <c r="F5" s="667">
        <f>(E5/D5-1)*100</f>
        <v>7.126848946660691</v>
      </c>
    </row>
    <row r="6" spans="1:6" ht="16.5" x14ac:dyDescent="0.3">
      <c r="A6" s="745" t="s">
        <v>432</v>
      </c>
      <c r="B6" s="666">
        <v>1946.4</v>
      </c>
      <c r="C6" s="666">
        <v>2085.9</v>
      </c>
      <c r="D6" s="666">
        <v>2333.6</v>
      </c>
      <c r="E6" s="666">
        <v>2436</v>
      </c>
      <c r="F6" s="667">
        <f t="shared" ref="F6:F16" si="0">(E6/D6-1)*100</f>
        <v>4.3880699348645802</v>
      </c>
    </row>
    <row r="7" spans="1:6" ht="16.5" x14ac:dyDescent="0.3">
      <c r="A7" s="745"/>
      <c r="B7" s="666"/>
      <c r="C7" s="666"/>
      <c r="D7" s="666"/>
      <c r="E7" s="666"/>
      <c r="F7" s="667"/>
    </row>
    <row r="8" spans="1:6" ht="13.5" customHeight="1" x14ac:dyDescent="0.3">
      <c r="A8" s="746" t="s">
        <v>433</v>
      </c>
      <c r="B8" s="666"/>
      <c r="C8" s="666"/>
      <c r="D8" s="666"/>
      <c r="E8" s="666"/>
      <c r="F8" s="667"/>
    </row>
    <row r="9" spans="1:6" ht="16.5" x14ac:dyDescent="0.3">
      <c r="A9" s="747" t="s">
        <v>434</v>
      </c>
      <c r="B9" s="666">
        <v>662</v>
      </c>
      <c r="C9" s="666">
        <v>680</v>
      </c>
      <c r="D9" s="666">
        <v>735.4</v>
      </c>
      <c r="E9" s="666">
        <v>760.2</v>
      </c>
      <c r="F9" s="667">
        <f t="shared" si="0"/>
        <v>3.3723143867283145</v>
      </c>
    </row>
    <row r="10" spans="1:6" ht="17.25" thickBot="1" x14ac:dyDescent="0.35">
      <c r="A10" s="747" t="s">
        <v>435</v>
      </c>
      <c r="B10" s="674">
        <f>B11+B12+B13</f>
        <v>660.46900000000005</v>
      </c>
      <c r="C10" s="674">
        <f>C11+C12+C13</f>
        <v>674.12399999999991</v>
      </c>
      <c r="D10" s="674">
        <f>D11+D12+D13</f>
        <v>727.02300000000002</v>
      </c>
      <c r="E10" s="674">
        <f>E11+E12+E13</f>
        <v>749.39999999999986</v>
      </c>
      <c r="F10" s="667">
        <f>(E10/D10-1)*100</f>
        <v>3.0778943719799612</v>
      </c>
    </row>
    <row r="11" spans="1:6" ht="18" customHeight="1" x14ac:dyDescent="0.3">
      <c r="A11" s="748" t="s">
        <v>405</v>
      </c>
      <c r="B11" s="666">
        <v>361.60500000000002</v>
      </c>
      <c r="C11" s="666">
        <v>364.11399999999998</v>
      </c>
      <c r="D11" s="666">
        <v>396.68</v>
      </c>
      <c r="E11" s="666">
        <v>406.9</v>
      </c>
      <c r="F11" s="667">
        <f t="shared" si="0"/>
        <v>2.5763839870928562</v>
      </c>
    </row>
    <row r="12" spans="1:6" ht="18" customHeight="1" x14ac:dyDescent="0.3">
      <c r="A12" s="748" t="s">
        <v>408</v>
      </c>
      <c r="B12" s="666">
        <v>293.84500000000003</v>
      </c>
      <c r="C12" s="666">
        <v>305.27699999999999</v>
      </c>
      <c r="D12" s="666">
        <v>325.44499999999999</v>
      </c>
      <c r="E12" s="666">
        <v>338.2</v>
      </c>
      <c r="F12" s="667">
        <f>(E12/D12-1)*100</f>
        <v>3.9192490282536241</v>
      </c>
    </row>
    <row r="13" spans="1:6" ht="16.5" x14ac:dyDescent="0.3">
      <c r="A13" s="748" t="s">
        <v>436</v>
      </c>
      <c r="B13" s="666">
        <v>5.0190000000000001</v>
      </c>
      <c r="C13" s="666">
        <v>4.7329999999999997</v>
      </c>
      <c r="D13" s="666">
        <v>4.8979999999999997</v>
      </c>
      <c r="E13" s="666">
        <v>4.3</v>
      </c>
      <c r="F13" s="667">
        <f t="shared" si="0"/>
        <v>-12.209064924458957</v>
      </c>
    </row>
    <row r="14" spans="1:6" ht="16.5" x14ac:dyDescent="0.3">
      <c r="A14" s="748"/>
      <c r="B14" s="666"/>
      <c r="C14" s="666"/>
      <c r="D14" s="666"/>
      <c r="E14" s="666"/>
      <c r="F14" s="667"/>
    </row>
    <row r="15" spans="1:6" ht="17.25" thickBot="1" x14ac:dyDescent="0.35">
      <c r="A15" s="749" t="s">
        <v>437</v>
      </c>
      <c r="B15" s="675">
        <f t="shared" ref="B15:E15" si="1">SUM(B16:B17)</f>
        <v>32185</v>
      </c>
      <c r="C15" s="675">
        <f t="shared" si="1"/>
        <v>33119</v>
      </c>
      <c r="D15" s="675">
        <f t="shared" si="1"/>
        <v>33611</v>
      </c>
      <c r="E15" s="675">
        <f t="shared" si="1"/>
        <v>34280</v>
      </c>
      <c r="F15" s="667">
        <f t="shared" si="0"/>
        <v>1.9904198030406661</v>
      </c>
    </row>
    <row r="16" spans="1:6" ht="16.5" x14ac:dyDescent="0.3">
      <c r="A16" s="750" t="s">
        <v>405</v>
      </c>
      <c r="B16" s="668">
        <v>27552</v>
      </c>
      <c r="C16" s="668">
        <v>28429</v>
      </c>
      <c r="D16" s="668">
        <v>28874</v>
      </c>
      <c r="E16" s="668">
        <v>29475</v>
      </c>
      <c r="F16" s="667">
        <f t="shared" si="0"/>
        <v>2.0814573664888814</v>
      </c>
    </row>
    <row r="17" spans="1:6" ht="17.25" thickBot="1" x14ac:dyDescent="0.35">
      <c r="A17" s="751" t="s">
        <v>408</v>
      </c>
      <c r="B17" s="669">
        <v>4633</v>
      </c>
      <c r="C17" s="669">
        <v>4690</v>
      </c>
      <c r="D17" s="669">
        <v>4737</v>
      </c>
      <c r="E17" s="669">
        <v>4805</v>
      </c>
      <c r="F17" s="670">
        <f>(E17/D17-1)*100</f>
        <v>1.435507705298722</v>
      </c>
    </row>
    <row r="18" spans="1:6" x14ac:dyDescent="0.25">
      <c r="A18" t="s">
        <v>438</v>
      </c>
    </row>
    <row r="19" spans="1:6" x14ac:dyDescent="0.25">
      <c r="A19" t="s">
        <v>439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2A851-9FFF-4177-8741-816B95929417}">
  <dimension ref="B1:G22"/>
  <sheetViews>
    <sheetView workbookViewId="0">
      <selection activeCell="G16" sqref="G16"/>
    </sheetView>
  </sheetViews>
  <sheetFormatPr defaultRowHeight="14.25" x14ac:dyDescent="0.2"/>
  <cols>
    <col min="1" max="1" width="2" style="680" customWidth="1"/>
    <col min="2" max="2" width="34.7109375" style="680" customWidth="1"/>
    <col min="3" max="6" width="9.85546875" style="680" customWidth="1"/>
    <col min="7" max="7" width="9" style="680" customWidth="1"/>
    <col min="8" max="16384" width="9.140625" style="680"/>
  </cols>
  <sheetData>
    <row r="1" spans="2:7" ht="15.75" thickBot="1" x14ac:dyDescent="0.3">
      <c r="B1" s="697" t="s">
        <v>482</v>
      </c>
    </row>
    <row r="2" spans="2:7" ht="31.5" thickBot="1" x14ac:dyDescent="0.35">
      <c r="B2" s="685"/>
      <c r="C2" s="686">
        <f>'Table 4.9'!B2</f>
        <v>2021</v>
      </c>
      <c r="D2" s="686">
        <f>'Table 4.9'!C2</f>
        <v>2022</v>
      </c>
      <c r="E2" s="686">
        <f>'Table 4.9'!D2</f>
        <v>2023</v>
      </c>
      <c r="F2" s="686">
        <f>'Table 4.9'!E2</f>
        <v>2024</v>
      </c>
      <c r="G2" s="687" t="s">
        <v>75</v>
      </c>
    </row>
    <row r="3" spans="2:7" ht="16.5" x14ac:dyDescent="0.3">
      <c r="B3" s="688" t="s">
        <v>455</v>
      </c>
      <c r="C3" s="689">
        <v>131847</v>
      </c>
      <c r="D3" s="689">
        <v>146359</v>
      </c>
      <c r="E3" s="689">
        <v>151197</v>
      </c>
      <c r="F3" s="689"/>
      <c r="G3" s="690">
        <f>(F3/E3-1)*100</f>
        <v>-100</v>
      </c>
    </row>
    <row r="4" spans="2:7" ht="8.25" customHeight="1" x14ac:dyDescent="0.3">
      <c r="B4" s="688"/>
      <c r="C4" s="689"/>
      <c r="D4" s="689"/>
      <c r="E4" s="689"/>
      <c r="F4" s="689"/>
      <c r="G4" s="690"/>
    </row>
    <row r="5" spans="2:7" ht="33.75" thickBot="1" x14ac:dyDescent="0.35">
      <c r="B5" s="695" t="s">
        <v>456</v>
      </c>
      <c r="C5" s="693">
        <f t="shared" ref="C5:E5" si="0">C6+C7</f>
        <v>210906</v>
      </c>
      <c r="D5" s="693">
        <v>209226</v>
      </c>
      <c r="E5" s="693">
        <f t="shared" si="0"/>
        <v>194286</v>
      </c>
      <c r="F5" s="693"/>
      <c r="G5" s="694">
        <f>(F5/E5-1)*100</f>
        <v>-100</v>
      </c>
    </row>
    <row r="6" spans="2:7" ht="33" x14ac:dyDescent="0.3">
      <c r="B6" s="696" t="s">
        <v>457</v>
      </c>
      <c r="C6" s="689">
        <v>185949</v>
      </c>
      <c r="D6" s="689">
        <v>183867</v>
      </c>
      <c r="E6" s="689">
        <v>169718</v>
      </c>
      <c r="F6" s="689"/>
      <c r="G6" s="690">
        <f t="shared" ref="G6:G9" si="1">(F6/E6-1)*100</f>
        <v>-100</v>
      </c>
    </row>
    <row r="7" spans="2:7" ht="16.5" x14ac:dyDescent="0.3">
      <c r="B7" s="691" t="s">
        <v>458</v>
      </c>
      <c r="C7" s="689">
        <v>24957</v>
      </c>
      <c r="D7" s="689">
        <v>25359</v>
      </c>
      <c r="E7" s="689">
        <v>24568</v>
      </c>
      <c r="F7" s="689"/>
      <c r="G7" s="690">
        <f t="shared" si="1"/>
        <v>-100</v>
      </c>
    </row>
    <row r="8" spans="2:7" ht="6.75" customHeight="1" x14ac:dyDescent="0.3">
      <c r="B8" s="688"/>
      <c r="C8" s="689"/>
      <c r="D8" s="689"/>
      <c r="E8" s="689"/>
      <c r="F8" s="689"/>
      <c r="G8" s="690"/>
    </row>
    <row r="9" spans="2:7" ht="17.25" thickBot="1" x14ac:dyDescent="0.35">
      <c r="B9" s="692" t="s">
        <v>459</v>
      </c>
      <c r="C9" s="693">
        <v>28580</v>
      </c>
      <c r="D9" s="693">
        <v>30146</v>
      </c>
      <c r="E9" s="693">
        <v>32347</v>
      </c>
      <c r="F9" s="693"/>
      <c r="G9" s="694">
        <f t="shared" si="1"/>
        <v>-100</v>
      </c>
    </row>
    <row r="10" spans="2:7" ht="16.5" x14ac:dyDescent="0.3">
      <c r="B10" s="681" t="s">
        <v>460</v>
      </c>
      <c r="C10" s="682"/>
      <c r="D10" s="682"/>
      <c r="E10" s="682"/>
      <c r="F10" s="682"/>
    </row>
    <row r="11" spans="2:7" ht="12.75" customHeight="1" x14ac:dyDescent="0.3">
      <c r="B11" s="681"/>
    </row>
    <row r="12" spans="2:7" ht="12.75" customHeight="1" x14ac:dyDescent="0.3">
      <c r="B12" s="681"/>
    </row>
    <row r="13" spans="2:7" ht="16.5" x14ac:dyDescent="0.3">
      <c r="B13" s="683"/>
      <c r="C13" s="682"/>
      <c r="D13" s="682"/>
      <c r="E13" s="682"/>
      <c r="F13" s="682"/>
    </row>
    <row r="14" spans="2:7" x14ac:dyDescent="0.2">
      <c r="B14" s="682"/>
      <c r="C14" s="682"/>
      <c r="D14" s="682"/>
      <c r="E14" s="682" t="s">
        <v>487</v>
      </c>
      <c r="F14" s="682"/>
    </row>
    <row r="18" spans="3:7" x14ac:dyDescent="0.2">
      <c r="C18" s="684"/>
      <c r="D18" s="684"/>
      <c r="E18" s="684"/>
      <c r="F18" s="684"/>
      <c r="G18" s="684"/>
    </row>
    <row r="19" spans="3:7" x14ac:dyDescent="0.2">
      <c r="E19" s="682"/>
      <c r="F19" s="682"/>
    </row>
    <row r="20" spans="3:7" x14ac:dyDescent="0.2">
      <c r="E20" s="682"/>
      <c r="F20" s="682"/>
    </row>
    <row r="21" spans="3:7" x14ac:dyDescent="0.2">
      <c r="E21" s="682"/>
      <c r="F21" s="682"/>
    </row>
    <row r="22" spans="3:7" x14ac:dyDescent="0.2">
      <c r="E22" s="682"/>
      <c r="F22" s="682"/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A5B28-8184-4E83-B708-6DA077BD8C04}">
  <dimension ref="A1:K18"/>
  <sheetViews>
    <sheetView workbookViewId="0">
      <selection activeCell="I10" sqref="I10"/>
    </sheetView>
  </sheetViews>
  <sheetFormatPr defaultRowHeight="15" x14ac:dyDescent="0.25"/>
  <cols>
    <col min="1" max="1" width="3.5703125" customWidth="1"/>
    <col min="2" max="2" width="45.42578125" customWidth="1"/>
    <col min="5" max="5" width="10.28515625" bestFit="1" customWidth="1"/>
    <col min="6" max="6" width="9.5703125" customWidth="1"/>
  </cols>
  <sheetData>
    <row r="1" spans="1:11" ht="16.5" x14ac:dyDescent="0.25">
      <c r="A1" s="19"/>
      <c r="B1" s="22" t="s">
        <v>20</v>
      </c>
      <c r="C1" s="19"/>
      <c r="D1" s="19"/>
      <c r="E1" s="19"/>
      <c r="F1" s="19"/>
      <c r="G1" s="19"/>
      <c r="H1" s="19"/>
      <c r="I1" s="19"/>
      <c r="J1" s="19"/>
      <c r="K1" s="19"/>
    </row>
    <row r="2" spans="1:11" ht="16.5" x14ac:dyDescent="0.3">
      <c r="A2" s="19"/>
      <c r="B2" s="25"/>
      <c r="C2" s="26">
        <f>'Table 2.1'!C2</f>
        <v>44531</v>
      </c>
      <c r="D2" s="26">
        <f>'Table 2.1'!D2</f>
        <v>44896</v>
      </c>
      <c r="E2" s="26">
        <f>'Table 2.1'!E2</f>
        <v>45261</v>
      </c>
      <c r="F2" s="26">
        <f>'Table 2.1'!F2</f>
        <v>45627</v>
      </c>
      <c r="G2" s="19"/>
      <c r="H2" s="19"/>
      <c r="I2" s="19"/>
      <c r="J2" s="19"/>
      <c r="K2" s="19"/>
    </row>
    <row r="3" spans="1:11" ht="16.5" x14ac:dyDescent="0.3">
      <c r="A3" s="19"/>
      <c r="B3" s="1"/>
      <c r="C3" s="753" t="s">
        <v>16</v>
      </c>
      <c r="D3" s="753"/>
      <c r="E3" s="753"/>
      <c r="F3" s="754"/>
      <c r="G3" s="19"/>
      <c r="H3" s="19"/>
      <c r="I3" s="19"/>
      <c r="J3" s="19"/>
      <c r="K3" s="19"/>
    </row>
    <row r="4" spans="1:11" ht="16.5" x14ac:dyDescent="0.3">
      <c r="A4" s="19"/>
      <c r="B4" s="2" t="s">
        <v>8</v>
      </c>
      <c r="C4" s="3">
        <v>8.4</v>
      </c>
      <c r="D4" s="3">
        <v>12.6</v>
      </c>
      <c r="E4" s="3">
        <v>12.8</v>
      </c>
      <c r="F4" s="4">
        <v>6.3</v>
      </c>
      <c r="G4" s="19"/>
      <c r="H4" s="23"/>
      <c r="I4" s="24"/>
      <c r="J4" s="19"/>
      <c r="K4" s="19"/>
    </row>
    <row r="5" spans="1:11" ht="16.5" x14ac:dyDescent="0.3">
      <c r="A5" s="19"/>
      <c r="B5" s="2" t="s">
        <v>9</v>
      </c>
      <c r="C5" s="3">
        <v>1.627</v>
      </c>
      <c r="D5" s="3">
        <v>7.5309999999999997</v>
      </c>
      <c r="E5" s="3">
        <v>5.0670000000000002</v>
      </c>
      <c r="F5" s="4">
        <v>6.36</v>
      </c>
      <c r="G5" s="19"/>
      <c r="H5" s="23"/>
      <c r="I5" s="24"/>
      <c r="J5" s="19"/>
      <c r="K5" s="19"/>
    </row>
    <row r="6" spans="1:11" ht="16.5" x14ac:dyDescent="0.3">
      <c r="A6" s="19"/>
      <c r="B6" s="2" t="s">
        <v>10</v>
      </c>
      <c r="C6" s="3">
        <v>2.9049999999999998</v>
      </c>
      <c r="D6" s="3">
        <v>5.6050000000000004</v>
      </c>
      <c r="E6" s="3">
        <v>3.0590000000000002</v>
      </c>
      <c r="F6" s="4">
        <v>0.41299999999999998</v>
      </c>
      <c r="G6" s="19"/>
      <c r="H6" s="23"/>
      <c r="I6" s="24"/>
      <c r="J6" s="19"/>
      <c r="K6" s="19"/>
    </row>
    <row r="7" spans="1:11" ht="16.5" x14ac:dyDescent="0.3">
      <c r="A7" s="19"/>
      <c r="B7" s="2" t="s">
        <v>11</v>
      </c>
      <c r="C7" s="3">
        <v>1.4259999999999999</v>
      </c>
      <c r="D7" s="3">
        <v>4.4740000000000002</v>
      </c>
      <c r="E7" s="3">
        <v>3.1869999999999998</v>
      </c>
      <c r="F7" s="4">
        <v>1.4159999999999999</v>
      </c>
      <c r="G7" s="19"/>
      <c r="H7" s="23"/>
      <c r="I7" s="24"/>
      <c r="J7" s="19"/>
      <c r="K7" s="19"/>
    </row>
    <row r="8" spans="1:11" ht="16.5" x14ac:dyDescent="0.3">
      <c r="A8" s="19"/>
      <c r="B8" s="2" t="s">
        <v>12</v>
      </c>
      <c r="C8" s="3">
        <v>8.2430000000000003</v>
      </c>
      <c r="D8" s="3">
        <v>8.8119999999999994</v>
      </c>
      <c r="E8" s="3">
        <v>4.7859999999999996</v>
      </c>
      <c r="F8" s="4">
        <v>3.302</v>
      </c>
      <c r="G8" s="19"/>
      <c r="H8" s="23"/>
      <c r="I8" s="24"/>
      <c r="J8" s="19"/>
      <c r="K8" s="19"/>
    </row>
    <row r="9" spans="1:11" ht="16.5" x14ac:dyDescent="0.3">
      <c r="A9" s="19"/>
      <c r="B9" s="2" t="s">
        <v>13</v>
      </c>
      <c r="C9" s="3">
        <v>1.2210000000000001</v>
      </c>
      <c r="D9" s="3">
        <v>2.5609999999999999</v>
      </c>
      <c r="E9" s="3">
        <v>2.7149999999999999</v>
      </c>
      <c r="F9" s="4">
        <v>1.407</v>
      </c>
      <c r="G9" s="19"/>
      <c r="H9" s="23"/>
      <c r="I9" s="24"/>
      <c r="J9" s="19"/>
      <c r="K9" s="19"/>
    </row>
    <row r="10" spans="1:11" ht="16.5" x14ac:dyDescent="0.3">
      <c r="A10" s="19"/>
      <c r="B10" s="2" t="s">
        <v>14</v>
      </c>
      <c r="C10" s="3">
        <v>5.8819999999999997</v>
      </c>
      <c r="D10" s="3">
        <v>10.347</v>
      </c>
      <c r="E10" s="3">
        <v>6.4710000000000001</v>
      </c>
      <c r="F10" s="4">
        <v>5.548</v>
      </c>
      <c r="G10" s="19"/>
      <c r="H10" s="23"/>
      <c r="I10" s="24"/>
      <c r="J10" s="19"/>
      <c r="K10" s="19"/>
    </row>
    <row r="11" spans="1:11" ht="16.5" x14ac:dyDescent="0.3">
      <c r="A11" s="19"/>
      <c r="B11" s="15" t="s">
        <v>15</v>
      </c>
      <c r="C11" s="8">
        <v>2.0609999999999999</v>
      </c>
      <c r="D11" s="8">
        <v>5.8259999999999996</v>
      </c>
      <c r="E11" s="8">
        <v>4.6289999999999996</v>
      </c>
      <c r="F11" s="9">
        <v>0.47699999999999998</v>
      </c>
      <c r="G11" s="19"/>
      <c r="H11" s="23"/>
      <c r="I11" s="24"/>
      <c r="J11" s="19"/>
      <c r="K11" s="19"/>
    </row>
    <row r="12" spans="1:11" x14ac:dyDescent="0.25">
      <c r="A12" s="19"/>
      <c r="B12" t="s">
        <v>462</v>
      </c>
      <c r="G12" s="19"/>
      <c r="H12" s="19"/>
      <c r="I12" s="19"/>
      <c r="J12" s="19"/>
      <c r="K12" s="19"/>
    </row>
    <row r="13" spans="1:11" x14ac:dyDescent="0.25">
      <c r="A13" s="19"/>
      <c r="G13" s="19"/>
      <c r="H13" s="19"/>
      <c r="I13" s="19"/>
      <c r="J13" s="19"/>
      <c r="K13" s="19"/>
    </row>
    <row r="14" spans="1:11" x14ac:dyDescent="0.25">
      <c r="A14" s="19"/>
      <c r="G14" s="19"/>
      <c r="H14" s="19"/>
      <c r="I14" s="19"/>
      <c r="J14" s="19"/>
      <c r="K14" s="19"/>
    </row>
    <row r="15" spans="1:11" x14ac:dyDescent="0.25">
      <c r="A15" s="19"/>
      <c r="G15" s="19"/>
      <c r="H15" s="19"/>
      <c r="I15" s="19"/>
      <c r="J15" s="19"/>
      <c r="K15" s="19"/>
    </row>
    <row r="16" spans="1:11" x14ac:dyDescent="0.25">
      <c r="A16" s="19"/>
      <c r="G16" s="19"/>
      <c r="H16" s="19"/>
      <c r="I16" s="19"/>
      <c r="J16" s="19"/>
      <c r="K16" s="19"/>
    </row>
    <row r="17" spans="1:11" x14ac:dyDescent="0.25">
      <c r="A17" s="19"/>
      <c r="G17" s="19"/>
      <c r="H17" s="19"/>
      <c r="I17" s="19"/>
      <c r="J17" s="19"/>
      <c r="K17" s="19"/>
    </row>
    <row r="18" spans="1:11" x14ac:dyDescent="0.25">
      <c r="G18" s="19"/>
      <c r="H18" s="19"/>
      <c r="I18" s="19"/>
      <c r="J18" s="19"/>
      <c r="K18" s="19"/>
    </row>
  </sheetData>
  <mergeCells count="1">
    <mergeCell ref="C3:F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B7AE-98B0-44C9-8DDA-8694EE046D28}">
  <dimension ref="B1:K19"/>
  <sheetViews>
    <sheetView zoomScale="115" zoomScaleNormal="115" workbookViewId="0">
      <selection activeCell="C2" sqref="C2:F2"/>
    </sheetView>
  </sheetViews>
  <sheetFormatPr defaultColWidth="9.140625" defaultRowHeight="13.5" x14ac:dyDescent="0.25"/>
  <cols>
    <col min="1" max="1" width="2.42578125" style="309" customWidth="1"/>
    <col min="2" max="2" width="27.140625" style="309" bestFit="1" customWidth="1"/>
    <col min="3" max="3" width="8.28515625" style="309" customWidth="1"/>
    <col min="4" max="5" width="9.140625" style="309"/>
    <col min="6" max="6" width="10" style="309" bestFit="1" customWidth="1"/>
    <col min="7" max="7" width="9.28515625" style="309" bestFit="1" customWidth="1"/>
    <col min="8" max="16384" width="9.140625" style="309"/>
  </cols>
  <sheetData>
    <row r="1" spans="2:11" ht="15.75" thickBot="1" x14ac:dyDescent="0.35">
      <c r="B1" s="418"/>
      <c r="C1" s="424">
        <f>'Table 4.1'!C3</f>
        <v>2021</v>
      </c>
      <c r="D1" s="424">
        <f>'Table 4.1'!D3</f>
        <v>2022</v>
      </c>
      <c r="E1" s="424">
        <f>'Table 4.1'!E3</f>
        <v>2023</v>
      </c>
      <c r="F1" s="424">
        <f>'Table 4.1'!F3</f>
        <v>2024</v>
      </c>
      <c r="G1" s="311"/>
      <c r="H1" s="311"/>
      <c r="I1" s="311"/>
    </row>
    <row r="2" spans="2:11" x14ac:dyDescent="0.25">
      <c r="B2" s="410" t="s">
        <v>177</v>
      </c>
      <c r="C2" s="420">
        <v>-18.0618179000002</v>
      </c>
      <c r="D2" s="420">
        <v>53.176017569999999</v>
      </c>
      <c r="E2" s="420">
        <v>35.772017170000026</v>
      </c>
      <c r="F2" s="421">
        <v>66.209831200000053</v>
      </c>
      <c r="G2" s="312"/>
      <c r="H2" s="312"/>
      <c r="I2" s="313"/>
      <c r="K2" s="314"/>
    </row>
    <row r="3" spans="2:11" ht="14.25" thickBot="1" x14ac:dyDescent="0.3">
      <c r="B3" s="415" t="s">
        <v>178</v>
      </c>
      <c r="C3" s="422">
        <v>-117.20844834000013</v>
      </c>
      <c r="D3" s="422">
        <v>-8.211648920000016</v>
      </c>
      <c r="E3" s="422">
        <v>-62.802379209489118</v>
      </c>
      <c r="F3" s="423">
        <v>-6.5003871399999298</v>
      </c>
      <c r="G3" s="312"/>
      <c r="H3" s="312"/>
      <c r="I3" s="313"/>
      <c r="K3" s="314"/>
    </row>
    <row r="6" spans="2:11" ht="16.5" x14ac:dyDescent="0.25">
      <c r="B6" s="73" t="s">
        <v>254</v>
      </c>
      <c r="H6" s="334"/>
      <c r="I6" s="334"/>
      <c r="J6" s="334"/>
    </row>
    <row r="7" spans="2:11" s="319" customFormat="1" ht="27.75" customHeight="1" x14ac:dyDescent="0.25">
      <c r="H7" s="698"/>
      <c r="I7" s="698"/>
      <c r="J7" s="698"/>
    </row>
    <row r="8" spans="2:11" s="319" customFormat="1" x14ac:dyDescent="0.25">
      <c r="H8" s="698"/>
      <c r="I8" s="698"/>
      <c r="J8" s="698"/>
    </row>
    <row r="9" spans="2:11" x14ac:dyDescent="0.25">
      <c r="H9" s="334"/>
      <c r="I9" s="334"/>
      <c r="J9" s="334"/>
    </row>
    <row r="10" spans="2:11" x14ac:dyDescent="0.25">
      <c r="H10" s="334"/>
      <c r="I10" s="334"/>
      <c r="J10" s="334"/>
    </row>
    <row r="11" spans="2:11" x14ac:dyDescent="0.25">
      <c r="H11" s="334"/>
      <c r="I11" s="334"/>
      <c r="J11" s="334"/>
    </row>
    <row r="12" spans="2:11" x14ac:dyDescent="0.25">
      <c r="H12" s="334"/>
      <c r="I12" s="334"/>
      <c r="J12" s="334"/>
    </row>
    <row r="13" spans="2:11" x14ac:dyDescent="0.25">
      <c r="H13" s="334"/>
      <c r="I13" s="334"/>
      <c r="J13" s="334"/>
    </row>
    <row r="14" spans="2:11" x14ac:dyDescent="0.25">
      <c r="B14" s="317"/>
      <c r="H14" s="334"/>
      <c r="I14" s="334"/>
      <c r="J14" s="334"/>
    </row>
    <row r="15" spans="2:11" ht="15" customHeight="1" x14ac:dyDescent="0.25"/>
    <row r="19" spans="2:2" x14ac:dyDescent="0.25">
      <c r="B19" s="309" t="s">
        <v>255</v>
      </c>
    </row>
  </sheetData>
  <pageMargins left="0.7" right="0.7" top="0.75" bottom="0.75" header="0.3" footer="0.3"/>
  <pageSetup scale="27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04F8-6D61-4625-8268-3DF649AA4331}">
  <dimension ref="B1:G14"/>
  <sheetViews>
    <sheetView zoomScale="115" zoomScaleNormal="115" workbookViewId="0">
      <selection activeCell="F13" sqref="F13"/>
    </sheetView>
  </sheetViews>
  <sheetFormatPr defaultColWidth="9.140625" defaultRowHeight="13.5" x14ac:dyDescent="0.25"/>
  <cols>
    <col min="1" max="1" width="3.4257812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7" width="10.7109375" style="309" customWidth="1"/>
    <col min="8" max="16384" width="9.140625" style="309"/>
  </cols>
  <sheetData>
    <row r="1" spans="2:7" ht="15.75" thickBot="1" x14ac:dyDescent="0.35">
      <c r="B1" s="318" t="s">
        <v>179</v>
      </c>
      <c r="C1" s="317"/>
      <c r="D1" s="317"/>
      <c r="E1" s="317"/>
      <c r="F1" s="317"/>
    </row>
    <row r="2" spans="2:7" s="319" customFormat="1" ht="27.75" customHeight="1" thickBot="1" x14ac:dyDescent="0.3">
      <c r="B2" s="388"/>
      <c r="C2" s="389">
        <f>'Figure 5.1'!C1</f>
        <v>2021</v>
      </c>
      <c r="D2" s="389">
        <f>'Figure 5.1'!D1</f>
        <v>2022</v>
      </c>
      <c r="E2" s="389">
        <f>'Figure 5.1'!E1</f>
        <v>2023</v>
      </c>
      <c r="F2" s="389">
        <f>'Figure 5.1'!F1</f>
        <v>2024</v>
      </c>
      <c r="G2" s="390" t="s">
        <v>483</v>
      </c>
    </row>
    <row r="3" spans="2:7" s="319" customFormat="1" ht="15" x14ac:dyDescent="0.25">
      <c r="B3" s="320"/>
      <c r="C3" s="805" t="s">
        <v>180</v>
      </c>
      <c r="D3" s="805"/>
      <c r="E3" s="805"/>
      <c r="F3" s="805"/>
      <c r="G3" s="321"/>
    </row>
    <row r="4" spans="2:7" ht="15" x14ac:dyDescent="0.3">
      <c r="B4" s="322" t="s">
        <v>181</v>
      </c>
      <c r="C4" s="323">
        <f>'Table 5.2'!C4</f>
        <v>961.09099999999989</v>
      </c>
      <c r="D4" s="323">
        <f>'Table 5.2'!D4</f>
        <v>1021.269</v>
      </c>
      <c r="E4" s="323">
        <f>'Table 5.2'!E4</f>
        <v>1060.116</v>
      </c>
      <c r="F4" s="323">
        <f>'Table 5.2'!F4</f>
        <v>1127.0650000000001</v>
      </c>
      <c r="G4" s="324">
        <f t="shared" ref="G4:G9" si="0">(F4/E4-1)*100</f>
        <v>6.3152522931452904</v>
      </c>
    </row>
    <row r="5" spans="2:7" ht="15" x14ac:dyDescent="0.3">
      <c r="B5" s="322" t="s">
        <v>182</v>
      </c>
      <c r="C5" s="323">
        <f>'Table 5.6'!C4</f>
        <v>979.15281790000006</v>
      </c>
      <c r="D5" s="323">
        <f>'Table 5.6'!D4</f>
        <v>968.09298243000001</v>
      </c>
      <c r="E5" s="323">
        <f>'Table 5.6'!E4</f>
        <v>1024.34398283</v>
      </c>
      <c r="F5" s="323">
        <f>'Table 5.6'!F4</f>
        <v>1060.8551688</v>
      </c>
      <c r="G5" s="324">
        <f t="shared" si="0"/>
        <v>3.5643481664361376</v>
      </c>
    </row>
    <row r="6" spans="2:7" ht="15" x14ac:dyDescent="0.3">
      <c r="B6" s="322" t="s">
        <v>177</v>
      </c>
      <c r="C6" s="323">
        <f>C4-C5</f>
        <v>-18.061817900000165</v>
      </c>
      <c r="D6" s="323">
        <f>D4-D5</f>
        <v>53.176017569999999</v>
      </c>
      <c r="E6" s="323">
        <f>E4-E5</f>
        <v>35.772017170000026</v>
      </c>
      <c r="F6" s="323">
        <f>F4-F5</f>
        <v>66.209831200000053</v>
      </c>
      <c r="G6" s="324">
        <f t="shared" si="0"/>
        <v>85.088335626559257</v>
      </c>
    </row>
    <row r="7" spans="2:7" x14ac:dyDescent="0.25">
      <c r="B7" s="325" t="s">
        <v>183</v>
      </c>
      <c r="C7" s="326">
        <f>'Table 5.7'!C10</f>
        <v>99.146630440000024</v>
      </c>
      <c r="D7" s="326">
        <f>'Table 5.7'!D10</f>
        <v>61.387666490000008</v>
      </c>
      <c r="E7" s="326">
        <f>'Table 5.7'!E10</f>
        <v>98.574396379489173</v>
      </c>
      <c r="F7" s="326">
        <f>'Table 5.7'!F10</f>
        <v>72.710218339999997</v>
      </c>
      <c r="G7" s="327">
        <f t="shared" si="0"/>
        <v>-26.238231213628673</v>
      </c>
    </row>
    <row r="8" spans="2:7" ht="15" x14ac:dyDescent="0.3">
      <c r="B8" s="322" t="s">
        <v>184</v>
      </c>
      <c r="C8" s="323">
        <f>C5+C7</f>
        <v>1078.29944834</v>
      </c>
      <c r="D8" s="323">
        <f>D5+D7</f>
        <v>1029.48064892</v>
      </c>
      <c r="E8" s="323">
        <f>E5+E7</f>
        <v>1122.9183792094891</v>
      </c>
      <c r="F8" s="323">
        <f>F5+F7</f>
        <v>1133.56538714</v>
      </c>
      <c r="G8" s="324">
        <f t="shared" si="0"/>
        <v>0.94815510438133188</v>
      </c>
    </row>
    <row r="9" spans="2:7" ht="15" x14ac:dyDescent="0.3">
      <c r="B9" s="322" t="s">
        <v>178</v>
      </c>
      <c r="C9" s="323">
        <f>C4-C8</f>
        <v>-117.20844834000013</v>
      </c>
      <c r="D9" s="323">
        <f>D4-D8</f>
        <v>-8.211648920000016</v>
      </c>
      <c r="E9" s="323">
        <f>E4-E8</f>
        <v>-62.802379209489118</v>
      </c>
      <c r="F9" s="323">
        <f>F4-F8</f>
        <v>-6.5003871399999298</v>
      </c>
      <c r="G9" s="324">
        <f t="shared" si="0"/>
        <v>-89.649457199198352</v>
      </c>
    </row>
    <row r="10" spans="2:7" ht="15" customHeight="1" x14ac:dyDescent="0.25">
      <c r="B10" s="328"/>
      <c r="C10" s="329"/>
      <c r="D10" s="329"/>
      <c r="E10" s="329"/>
      <c r="F10" s="329"/>
      <c r="G10" s="327"/>
    </row>
    <row r="11" spans="2:7" ht="15" x14ac:dyDescent="0.3">
      <c r="B11" s="322" t="s">
        <v>185</v>
      </c>
      <c r="C11" s="323"/>
      <c r="D11" s="323"/>
      <c r="E11" s="323"/>
      <c r="F11" s="323"/>
      <c r="G11" s="327"/>
    </row>
    <row r="12" spans="2:7" x14ac:dyDescent="0.25">
      <c r="B12" s="325" t="s">
        <v>186</v>
      </c>
      <c r="C12" s="329">
        <f>'Table 5.8'!C5</f>
        <v>-143.05844834000013</v>
      </c>
      <c r="D12" s="329">
        <f>'Table 5.8'!D5</f>
        <v>275.63235108000003</v>
      </c>
      <c r="E12" s="329">
        <f>'Table 5.8'!E5</f>
        <v>-116.07319420948912</v>
      </c>
      <c r="F12" s="329">
        <f>'Table 5.8'!F5</f>
        <v>-54.591316139999925</v>
      </c>
      <c r="G12" s="327">
        <f>(F12/E12-1)*100</f>
        <v>-52.96819691075838</v>
      </c>
    </row>
    <row r="13" spans="2:7" ht="14.25" thickBot="1" x14ac:dyDescent="0.3">
      <c r="B13" s="330" t="s">
        <v>187</v>
      </c>
      <c r="C13" s="331">
        <f>'Table 5.8'!C6</f>
        <v>-25.85</v>
      </c>
      <c r="D13" s="331">
        <f>'Table 5.8'!D6</f>
        <v>283.84400000000005</v>
      </c>
      <c r="E13" s="331">
        <f>'Table 5.8'!E6</f>
        <v>-53.270814999999999</v>
      </c>
      <c r="F13" s="331">
        <f>'Table 5.8'!F6</f>
        <v>-48.090928999999996</v>
      </c>
      <c r="G13" s="332">
        <f>(F13/E13-1)*100</f>
        <v>-9.7236845353314116</v>
      </c>
    </row>
    <row r="14" spans="2:7" x14ac:dyDescent="0.25">
      <c r="B14" s="309" t="s">
        <v>255</v>
      </c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D57FA-0B36-4C6E-A1AB-0A26D8A107BB}">
  <dimension ref="B1:G15"/>
  <sheetViews>
    <sheetView zoomScale="115" zoomScaleNormal="115" workbookViewId="0">
      <selection activeCell="C18" sqref="C18"/>
    </sheetView>
  </sheetViews>
  <sheetFormatPr defaultColWidth="9.140625" defaultRowHeight="13.5" x14ac:dyDescent="0.25"/>
  <cols>
    <col min="1" max="1" width="3.4257812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7" width="10.7109375" style="309" customWidth="1"/>
    <col min="8" max="16384" width="9.140625" style="309"/>
  </cols>
  <sheetData>
    <row r="1" spans="2:7" ht="15.75" thickBot="1" x14ac:dyDescent="0.35">
      <c r="B1" s="318" t="s">
        <v>188</v>
      </c>
      <c r="C1" s="335"/>
      <c r="D1" s="335"/>
      <c r="E1" s="335"/>
      <c r="F1" s="335"/>
      <c r="G1" s="334"/>
    </row>
    <row r="2" spans="2:7" ht="35.25" customHeight="1" thickBot="1" x14ac:dyDescent="0.35">
      <c r="B2" s="391"/>
      <c r="C2" s="389">
        <f>'Table 5.1'!C2</f>
        <v>2021</v>
      </c>
      <c r="D2" s="389">
        <f>'Table 5.1'!D2</f>
        <v>2022</v>
      </c>
      <c r="E2" s="389">
        <f>'Table 5.1'!E2</f>
        <v>2023</v>
      </c>
      <c r="F2" s="389">
        <f>'Table 5.1'!F2</f>
        <v>2024</v>
      </c>
      <c r="G2" s="390" t="str">
        <f>'Table 5.1'!G2</f>
        <v>% Change 2024/23</v>
      </c>
    </row>
    <row r="3" spans="2:7" ht="15.75" customHeight="1" x14ac:dyDescent="0.3">
      <c r="B3" s="336"/>
      <c r="C3" s="805" t="s">
        <v>180</v>
      </c>
      <c r="D3" s="805"/>
      <c r="E3" s="805"/>
      <c r="F3" s="805"/>
      <c r="G3" s="327"/>
    </row>
    <row r="4" spans="2:7" ht="15" x14ac:dyDescent="0.3">
      <c r="B4" s="336" t="s">
        <v>181</v>
      </c>
      <c r="C4" s="337">
        <f>C5+C10</f>
        <v>961.09099999999989</v>
      </c>
      <c r="D4" s="337">
        <f>D5+D10</f>
        <v>1021.269</v>
      </c>
      <c r="E4" s="337">
        <f>E5+E10</f>
        <v>1060.116</v>
      </c>
      <c r="F4" s="337">
        <f>F5+F10</f>
        <v>1127.0650000000001</v>
      </c>
      <c r="G4" s="324">
        <f t="shared" ref="G4:G14" si="0">(F4/E4-1)*100</f>
        <v>6.3152522931452904</v>
      </c>
    </row>
    <row r="5" spans="2:7" ht="15" x14ac:dyDescent="0.3">
      <c r="B5" s="339" t="s">
        <v>189</v>
      </c>
      <c r="C5" s="340">
        <f>SUM(C6:C9)</f>
        <v>911.08399999999995</v>
      </c>
      <c r="D5" s="340">
        <f>SUM(D6:D9)</f>
        <v>955.48099999999999</v>
      </c>
      <c r="E5" s="340">
        <f>SUM(E6:E9)</f>
        <v>976.25599999999997</v>
      </c>
      <c r="F5" s="340">
        <f>SUM(F6:F9)</f>
        <v>1034.575</v>
      </c>
      <c r="G5" s="324">
        <f t="shared" si="0"/>
        <v>5.9737404942965755</v>
      </c>
    </row>
    <row r="6" spans="2:7" x14ac:dyDescent="0.25">
      <c r="B6" s="341" t="s">
        <v>190</v>
      </c>
      <c r="C6" s="342">
        <v>206.36099999999999</v>
      </c>
      <c r="D6" s="342">
        <v>233.643</v>
      </c>
      <c r="E6" s="342">
        <v>250.99199999999999</v>
      </c>
      <c r="F6" s="342">
        <v>250.30099999999999</v>
      </c>
      <c r="G6" s="327">
        <f t="shared" si="0"/>
        <v>-0.27530757952445306</v>
      </c>
    </row>
    <row r="7" spans="2:7" x14ac:dyDescent="0.25">
      <c r="B7" s="341" t="s">
        <v>191</v>
      </c>
      <c r="C7" s="342">
        <v>557.72900000000004</v>
      </c>
      <c r="D7" s="342">
        <v>611.37400000000002</v>
      </c>
      <c r="E7" s="342">
        <v>627.70100000000002</v>
      </c>
      <c r="F7" s="342">
        <v>679.81399999999996</v>
      </c>
      <c r="G7" s="327">
        <f t="shared" si="0"/>
        <v>8.3022012072626836</v>
      </c>
    </row>
    <row r="8" spans="2:7" x14ac:dyDescent="0.25">
      <c r="B8" s="341" t="s">
        <v>192</v>
      </c>
      <c r="C8" s="342">
        <v>108.25700000000001</v>
      </c>
      <c r="D8" s="342">
        <v>103.631</v>
      </c>
      <c r="E8" s="342">
        <v>89.733999999999995</v>
      </c>
      <c r="F8" s="342">
        <v>95.622</v>
      </c>
      <c r="G8" s="327">
        <f t="shared" si="0"/>
        <v>6.5616154411928695</v>
      </c>
    </row>
    <row r="9" spans="2:7" x14ac:dyDescent="0.25">
      <c r="B9" s="341" t="s">
        <v>193</v>
      </c>
      <c r="C9" s="342">
        <v>38.737000000000002</v>
      </c>
      <c r="D9" s="342">
        <v>6.8330000000000002</v>
      </c>
      <c r="E9" s="342">
        <v>7.8289999999999997</v>
      </c>
      <c r="F9" s="342">
        <v>8.8379999999999992</v>
      </c>
      <c r="G9" s="327">
        <f t="shared" si="0"/>
        <v>12.887980585004467</v>
      </c>
    </row>
    <row r="10" spans="2:7" ht="15" x14ac:dyDescent="0.3">
      <c r="B10" s="339" t="s">
        <v>194</v>
      </c>
      <c r="C10" s="343">
        <f>SUM(C11:C14)</f>
        <v>50.006999999999998</v>
      </c>
      <c r="D10" s="343">
        <f>SUM(D11:D14)</f>
        <v>65.787999999999997</v>
      </c>
      <c r="E10" s="343">
        <f>SUM(E11:E14)</f>
        <v>83.860000000000014</v>
      </c>
      <c r="F10" s="343">
        <f>SUM(F11:F14)</f>
        <v>92.49</v>
      </c>
      <c r="G10" s="324">
        <f t="shared" si="0"/>
        <v>10.290961125685637</v>
      </c>
    </row>
    <row r="11" spans="2:7" x14ac:dyDescent="0.25">
      <c r="B11" s="341" t="s">
        <v>195</v>
      </c>
      <c r="C11" s="344">
        <v>39.9</v>
      </c>
      <c r="D11" s="344">
        <v>44.756</v>
      </c>
      <c r="E11" s="344">
        <v>47.196000000000005</v>
      </c>
      <c r="F11" s="344">
        <v>51.12</v>
      </c>
      <c r="G11" s="327">
        <f t="shared" si="0"/>
        <v>8.3142639206712268</v>
      </c>
    </row>
    <row r="12" spans="2:7" x14ac:dyDescent="0.25">
      <c r="B12" s="341" t="s">
        <v>196</v>
      </c>
      <c r="C12" s="344">
        <v>4.7709999999999999</v>
      </c>
      <c r="D12" s="344">
        <v>9.0830000000000002</v>
      </c>
      <c r="E12" s="344">
        <v>28.222000000000001</v>
      </c>
      <c r="F12" s="344">
        <v>28.773</v>
      </c>
      <c r="G12" s="327">
        <f t="shared" si="0"/>
        <v>1.9523775777761987</v>
      </c>
    </row>
    <row r="13" spans="2:7" x14ac:dyDescent="0.25">
      <c r="B13" s="341" t="s">
        <v>197</v>
      </c>
      <c r="C13" s="344">
        <v>4.6159999999999997</v>
      </c>
      <c r="D13" s="344">
        <v>9.4640000000000004</v>
      </c>
      <c r="E13" s="344">
        <v>6.4619999999999997</v>
      </c>
      <c r="F13" s="344">
        <v>10.119</v>
      </c>
      <c r="G13" s="327">
        <f t="shared" si="0"/>
        <v>56.592386258124414</v>
      </c>
    </row>
    <row r="14" spans="2:7" s="319" customFormat="1" ht="14.25" thickBot="1" x14ac:dyDescent="0.3">
      <c r="B14" s="345" t="s">
        <v>198</v>
      </c>
      <c r="C14" s="346">
        <v>0.72</v>
      </c>
      <c r="D14" s="346">
        <v>2.4849999999999999</v>
      </c>
      <c r="E14" s="346">
        <v>1.98</v>
      </c>
      <c r="F14" s="346">
        <v>2.4780000000000002</v>
      </c>
      <c r="G14" s="332">
        <f t="shared" si="0"/>
        <v>25.15151515151517</v>
      </c>
    </row>
    <row r="15" spans="2:7" x14ac:dyDescent="0.25">
      <c r="B15" s="347"/>
      <c r="C15" s="314"/>
      <c r="D15" s="314"/>
      <c r="E15" s="314"/>
      <c r="F15" s="314"/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02EA6-C126-4EA6-8C69-CEAE9544246B}">
  <dimension ref="B1:G14"/>
  <sheetViews>
    <sheetView zoomScale="115" zoomScaleNormal="115" workbookViewId="0">
      <selection activeCell="G9" sqref="G9"/>
    </sheetView>
  </sheetViews>
  <sheetFormatPr defaultColWidth="9.140625" defaultRowHeight="13.5" x14ac:dyDescent="0.25"/>
  <cols>
    <col min="1" max="1" width="2.2851562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7" width="10.7109375" style="309" customWidth="1"/>
    <col min="8" max="16384" width="9.140625" style="309"/>
  </cols>
  <sheetData>
    <row r="1" spans="2:7" ht="15.75" thickBot="1" x14ac:dyDescent="0.35">
      <c r="B1" s="318" t="s">
        <v>256</v>
      </c>
      <c r="C1" s="334"/>
      <c r="D1" s="334"/>
      <c r="E1" s="334"/>
      <c r="F1" s="334"/>
      <c r="G1" s="334"/>
    </row>
    <row r="2" spans="2:7" ht="37.5" customHeight="1" thickBot="1" x14ac:dyDescent="0.3">
      <c r="B2" s="388"/>
      <c r="C2" s="389">
        <f>'Table 5.2'!C2</f>
        <v>2021</v>
      </c>
      <c r="D2" s="389">
        <f>'Table 5.2'!D2</f>
        <v>2022</v>
      </c>
      <c r="E2" s="389">
        <f>'Table 5.2'!E2</f>
        <v>2023</v>
      </c>
      <c r="F2" s="389">
        <f>'Table 5.2'!F2</f>
        <v>2024</v>
      </c>
      <c r="G2" s="390" t="str">
        <f>'Table 5.2'!G2</f>
        <v>% Change 2024/23</v>
      </c>
    </row>
    <row r="3" spans="2:7" ht="15" x14ac:dyDescent="0.25">
      <c r="B3" s="328"/>
      <c r="C3" s="805" t="s">
        <v>180</v>
      </c>
      <c r="D3" s="805"/>
      <c r="E3" s="805"/>
      <c r="F3" s="805"/>
      <c r="G3" s="321"/>
    </row>
    <row r="4" spans="2:7" x14ac:dyDescent="0.25">
      <c r="B4" s="325" t="s">
        <v>209</v>
      </c>
      <c r="C4" s="357">
        <v>336.71699999999998</v>
      </c>
      <c r="D4" s="357">
        <v>358.76700000000005</v>
      </c>
      <c r="E4" s="357">
        <v>347.06900000000002</v>
      </c>
      <c r="F4" s="357">
        <v>379.10000000000008</v>
      </c>
      <c r="G4" s="327">
        <f t="shared" ref="G4:G9" si="0">(F4/E4-1)*100</f>
        <v>9.2290005733730354</v>
      </c>
    </row>
    <row r="5" spans="2:7" x14ac:dyDescent="0.25">
      <c r="B5" s="325" t="s">
        <v>210</v>
      </c>
      <c r="C5" s="357">
        <v>8.3580000000000005</v>
      </c>
      <c r="D5" s="357">
        <v>9.07</v>
      </c>
      <c r="E5" s="357">
        <v>9.3209999999999997</v>
      </c>
      <c r="F5" s="357">
        <v>8.9600000000000009</v>
      </c>
      <c r="G5" s="327">
        <f t="shared" si="0"/>
        <v>-3.8729750026820997</v>
      </c>
    </row>
    <row r="6" spans="2:7" x14ac:dyDescent="0.25">
      <c r="B6" s="325" t="s">
        <v>211</v>
      </c>
      <c r="C6" s="357">
        <v>107.38900000000001</v>
      </c>
      <c r="D6" s="357">
        <v>119.88200000000002</v>
      </c>
      <c r="E6" s="357">
        <v>127.58699999999999</v>
      </c>
      <c r="F6" s="357">
        <v>138.91799999999998</v>
      </c>
      <c r="G6" s="327">
        <f t="shared" si="0"/>
        <v>8.8809988478449888</v>
      </c>
    </row>
    <row r="7" spans="2:7" x14ac:dyDescent="0.25">
      <c r="B7" s="325" t="s">
        <v>212</v>
      </c>
      <c r="C7" s="357">
        <v>18.888000000000002</v>
      </c>
      <c r="D7" s="357">
        <v>16.762</v>
      </c>
      <c r="E7" s="357">
        <v>16.239000000000001</v>
      </c>
      <c r="F7" s="357">
        <v>19.120999999999999</v>
      </c>
      <c r="G7" s="327">
        <f t="shared" si="0"/>
        <v>17.747398238807797</v>
      </c>
    </row>
    <row r="8" spans="2:7" x14ac:dyDescent="0.25">
      <c r="B8" s="325" t="s">
        <v>213</v>
      </c>
      <c r="C8" s="357">
        <v>6.2249999999999996</v>
      </c>
      <c r="D8" s="357">
        <v>7.17</v>
      </c>
      <c r="E8" s="357">
        <v>7.4710000000000001</v>
      </c>
      <c r="F8" s="357">
        <v>7.726</v>
      </c>
      <c r="G8" s="327">
        <f t="shared" si="0"/>
        <v>3.4131976977646916</v>
      </c>
    </row>
    <row r="9" spans="2:7" x14ac:dyDescent="0.25">
      <c r="B9" s="325" t="s">
        <v>214</v>
      </c>
      <c r="C9" s="357">
        <v>80.152000000000044</v>
      </c>
      <c r="D9" s="357">
        <v>99.720999999999947</v>
      </c>
      <c r="E9" s="357">
        <v>120.01400000000001</v>
      </c>
      <c r="F9" s="357">
        <v>125.98899999999992</v>
      </c>
      <c r="G9" s="327">
        <f t="shared" si="0"/>
        <v>4.978585831652893</v>
      </c>
    </row>
    <row r="10" spans="2:7" ht="15" x14ac:dyDescent="0.3">
      <c r="B10" s="359" t="s">
        <v>215</v>
      </c>
      <c r="C10" s="358"/>
      <c r="D10" s="358"/>
      <c r="E10" s="358"/>
      <c r="F10" s="358"/>
      <c r="G10" s="327"/>
    </row>
    <row r="11" spans="2:7" x14ac:dyDescent="0.25">
      <c r="B11" s="341" t="s">
        <v>216</v>
      </c>
      <c r="C11" s="358">
        <v>1.0089999999999999</v>
      </c>
      <c r="D11" s="358">
        <v>19.765999999999998</v>
      </c>
      <c r="E11" s="358">
        <v>42.555999999999997</v>
      </c>
      <c r="F11" s="358">
        <v>43.405000000000001</v>
      </c>
      <c r="G11" s="360">
        <f>(F11/E11-1)*100</f>
        <v>1.9950183287902989</v>
      </c>
    </row>
    <row r="12" spans="2:7" x14ac:dyDescent="0.25">
      <c r="B12" s="361" t="s">
        <v>217</v>
      </c>
      <c r="C12" s="362">
        <v>12.481999999999999</v>
      </c>
      <c r="D12" s="358">
        <v>10.356</v>
      </c>
      <c r="E12" s="358">
        <v>10.173</v>
      </c>
      <c r="F12" s="358">
        <v>9.343</v>
      </c>
      <c r="G12" s="327">
        <f>(F12/E12-1)*100</f>
        <v>-8.1588518627740072</v>
      </c>
    </row>
    <row r="13" spans="2:7" ht="15.75" thickBot="1" x14ac:dyDescent="0.35">
      <c r="B13" s="363" t="s">
        <v>218</v>
      </c>
      <c r="C13" s="364">
        <f t="shared" ref="C13:F13" si="1">SUM(C4:C9)</f>
        <v>557.72900000000004</v>
      </c>
      <c r="D13" s="364">
        <f t="shared" si="1"/>
        <v>611.37200000000007</v>
      </c>
      <c r="E13" s="364">
        <f t="shared" si="1"/>
        <v>627.70100000000002</v>
      </c>
      <c r="F13" s="364">
        <f t="shared" si="1"/>
        <v>679.81399999999996</v>
      </c>
      <c r="G13" s="356">
        <f>(F13/E13-1)*100</f>
        <v>8.3022012072626836</v>
      </c>
    </row>
    <row r="14" spans="2:7" x14ac:dyDescent="0.25">
      <c r="B14" s="347" t="s">
        <v>272</v>
      </c>
      <c r="C14" s="314"/>
      <c r="D14" s="314"/>
      <c r="E14" s="338"/>
      <c r="F14" s="338"/>
      <c r="G14" s="338"/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0D087-6E15-41D5-A042-4615F14EE0DD}">
  <dimension ref="B1:G16"/>
  <sheetViews>
    <sheetView zoomScale="115" zoomScaleNormal="115" workbookViewId="0">
      <selection activeCell="G11" sqref="G11:G12"/>
    </sheetView>
  </sheetViews>
  <sheetFormatPr defaultColWidth="9.140625" defaultRowHeight="13.5" x14ac:dyDescent="0.25"/>
  <cols>
    <col min="1" max="1" width="1.8554687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7" width="10.7109375" style="309" customWidth="1"/>
    <col min="8" max="16384" width="9.140625" style="309"/>
  </cols>
  <sheetData>
    <row r="1" spans="2:7" ht="15.75" thickBot="1" x14ac:dyDescent="0.35">
      <c r="B1" s="318" t="s">
        <v>258</v>
      </c>
      <c r="C1" s="365"/>
      <c r="D1" s="365"/>
      <c r="E1" s="366"/>
      <c r="F1" s="366"/>
      <c r="G1" s="366"/>
    </row>
    <row r="2" spans="2:7" ht="30.75" thickBot="1" x14ac:dyDescent="0.3">
      <c r="B2" s="392"/>
      <c r="C2" s="389">
        <f>'Table 5.3'!C2</f>
        <v>2021</v>
      </c>
      <c r="D2" s="389">
        <f>'Table 5.3'!D2</f>
        <v>2022</v>
      </c>
      <c r="E2" s="389">
        <f>'Table 5.3'!E2</f>
        <v>2023</v>
      </c>
      <c r="F2" s="389">
        <f>'Table 5.3'!F2</f>
        <v>2024</v>
      </c>
      <c r="G2" s="390" t="str">
        <f>'Table 5.3'!G2</f>
        <v>% Change 2024/23</v>
      </c>
    </row>
    <row r="3" spans="2:7" ht="15" x14ac:dyDescent="0.25">
      <c r="B3" s="328"/>
      <c r="C3" s="805" t="s">
        <v>180</v>
      </c>
      <c r="D3" s="805"/>
      <c r="E3" s="805"/>
      <c r="F3" s="805"/>
      <c r="G3" s="367"/>
    </row>
    <row r="4" spans="2:7" ht="15" x14ac:dyDescent="0.3">
      <c r="B4" s="322" t="s">
        <v>209</v>
      </c>
      <c r="C4" s="352">
        <f t="shared" ref="C4:E4" si="0">SUM(C5:C15)</f>
        <v>336.71699999999998</v>
      </c>
      <c r="D4" s="352">
        <f t="shared" si="0"/>
        <v>358.76700000000005</v>
      </c>
      <c r="E4" s="352">
        <f t="shared" si="0"/>
        <v>347.06900000000002</v>
      </c>
      <c r="F4" s="352">
        <f t="shared" ref="F4" si="1">SUM(F5:F15)</f>
        <v>379.10000000000008</v>
      </c>
      <c r="G4" s="324">
        <f>(F4/E4-1)*100</f>
        <v>9.2290005733730354</v>
      </c>
    </row>
    <row r="5" spans="2:7" x14ac:dyDescent="0.25">
      <c r="B5" s="341" t="s">
        <v>219</v>
      </c>
      <c r="C5" s="368">
        <v>26.606000000000002</v>
      </c>
      <c r="D5" s="368">
        <v>25.974</v>
      </c>
      <c r="E5" s="368">
        <v>25.443000000000001</v>
      </c>
      <c r="F5" s="368">
        <v>25.733000000000001</v>
      </c>
      <c r="G5" s="327">
        <f>(F5/E5-1)*100</f>
        <v>1.1398026962229357</v>
      </c>
    </row>
    <row r="6" spans="2:7" x14ac:dyDescent="0.25">
      <c r="B6" s="341" t="s">
        <v>220</v>
      </c>
      <c r="C6" s="368">
        <v>9.4130000000000003</v>
      </c>
      <c r="D6" s="368">
        <v>8.7989999999999995</v>
      </c>
      <c r="E6" s="368">
        <v>9.5790000000000006</v>
      </c>
      <c r="F6" s="368">
        <v>9.6549999999999994</v>
      </c>
      <c r="G6" s="327">
        <f>(F6/E6-1)*100</f>
        <v>0.79340223405364174</v>
      </c>
    </row>
    <row r="7" spans="2:7" x14ac:dyDescent="0.25">
      <c r="B7" s="341" t="s">
        <v>221</v>
      </c>
      <c r="C7" s="368">
        <v>109.505</v>
      </c>
      <c r="D7" s="368">
        <v>112.133</v>
      </c>
      <c r="E7" s="368">
        <v>104.76600000000001</v>
      </c>
      <c r="F7" s="368">
        <v>121.721</v>
      </c>
      <c r="G7" s="327">
        <f t="shared" ref="G7:G13" si="2">(F7/E7-1)*100</f>
        <v>16.183685546837712</v>
      </c>
    </row>
    <row r="8" spans="2:7" x14ac:dyDescent="0.25">
      <c r="B8" s="341" t="s">
        <v>222</v>
      </c>
      <c r="C8" s="368">
        <v>9.0050000000000008</v>
      </c>
      <c r="D8" s="368">
        <v>10.276</v>
      </c>
      <c r="E8" s="368">
        <v>9.0399999999999991</v>
      </c>
      <c r="F8" s="368">
        <v>11.631</v>
      </c>
      <c r="G8" s="327">
        <f t="shared" si="2"/>
        <v>28.661504424778773</v>
      </c>
    </row>
    <row r="9" spans="2:7" x14ac:dyDescent="0.25">
      <c r="B9" s="341" t="s">
        <v>223</v>
      </c>
      <c r="C9" s="368">
        <v>1.9730000000000001</v>
      </c>
      <c r="D9" s="368">
        <v>1.829</v>
      </c>
      <c r="E9" s="368">
        <v>1.7749999999999999</v>
      </c>
      <c r="F9" s="368">
        <v>1.7569999999999999</v>
      </c>
      <c r="G9" s="327">
        <f t="shared" si="2"/>
        <v>-1.0140845070422566</v>
      </c>
    </row>
    <row r="10" spans="2:7" x14ac:dyDescent="0.25">
      <c r="B10" s="341" t="s">
        <v>224</v>
      </c>
      <c r="C10" s="368">
        <v>3.1040000000000001</v>
      </c>
      <c r="D10" s="368">
        <v>2.9279999999999999</v>
      </c>
      <c r="E10" s="368">
        <v>3.145</v>
      </c>
      <c r="F10" s="368">
        <v>3.2170000000000001</v>
      </c>
      <c r="G10" s="327">
        <f t="shared" si="2"/>
        <v>2.2893481717011221</v>
      </c>
    </row>
    <row r="11" spans="2:7" x14ac:dyDescent="0.25">
      <c r="B11" s="341" t="s">
        <v>225</v>
      </c>
      <c r="C11" s="368">
        <v>63.408000000000001</v>
      </c>
      <c r="D11" s="368">
        <v>73.066999999999993</v>
      </c>
      <c r="E11" s="368">
        <v>68.125</v>
      </c>
      <c r="F11" s="368">
        <v>75.906999999999996</v>
      </c>
      <c r="G11" s="327">
        <f t="shared" si="2"/>
        <v>11.423119266055037</v>
      </c>
    </row>
    <row r="12" spans="2:7" x14ac:dyDescent="0.25">
      <c r="B12" s="341" t="s">
        <v>488</v>
      </c>
      <c r="C12" s="368">
        <v>54.875</v>
      </c>
      <c r="D12" s="368">
        <v>62.798000000000002</v>
      </c>
      <c r="E12" s="368">
        <v>64.206999999999994</v>
      </c>
      <c r="F12" s="368">
        <v>68.98</v>
      </c>
      <c r="G12" s="327">
        <f t="shared" si="2"/>
        <v>7.4337689037021093</v>
      </c>
    </row>
    <row r="13" spans="2:7" x14ac:dyDescent="0.25">
      <c r="B13" s="341" t="s">
        <v>226</v>
      </c>
      <c r="C13" s="368">
        <v>49.58</v>
      </c>
      <c r="D13" s="368">
        <v>51.920999999999999</v>
      </c>
      <c r="E13" s="368">
        <v>52.598999999999997</v>
      </c>
      <c r="F13" s="368">
        <v>52.67</v>
      </c>
      <c r="G13" s="327">
        <f t="shared" si="2"/>
        <v>0.13498355482044477</v>
      </c>
    </row>
    <row r="14" spans="2:7" x14ac:dyDescent="0.25">
      <c r="B14" s="341" t="s">
        <v>227</v>
      </c>
      <c r="C14" s="368">
        <v>4.9000000000000002E-2</v>
      </c>
      <c r="D14" s="368">
        <v>0.05</v>
      </c>
      <c r="E14" s="368">
        <v>0.05</v>
      </c>
      <c r="F14" s="368">
        <v>5.2999999999999999E-2</v>
      </c>
      <c r="G14" s="327">
        <f>(F14/E14-1)*100</f>
        <v>5.9999999999999831</v>
      </c>
    </row>
    <row r="15" spans="2:7" ht="14.25" thickBot="1" x14ac:dyDescent="0.3">
      <c r="B15" s="345" t="s">
        <v>228</v>
      </c>
      <c r="C15" s="369">
        <v>9.1989999999999998</v>
      </c>
      <c r="D15" s="369">
        <v>8.9920000000000009</v>
      </c>
      <c r="E15" s="369">
        <v>8.34</v>
      </c>
      <c r="F15" s="369">
        <v>7.7759999999999998</v>
      </c>
      <c r="G15" s="332">
        <f>(F15/E15-1)*100</f>
        <v>-6.7625899280575492</v>
      </c>
    </row>
    <row r="16" spans="2:7" x14ac:dyDescent="0.25">
      <c r="B16" s="370" t="s">
        <v>272</v>
      </c>
      <c r="C16" s="315"/>
      <c r="D16" s="315"/>
      <c r="E16" s="315"/>
      <c r="F16" s="315"/>
      <c r="G16" s="315"/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CC164-C66B-4DB4-AE3A-F07951982D3E}">
  <dimension ref="B1:G14"/>
  <sheetViews>
    <sheetView zoomScale="115" zoomScaleNormal="115" workbookViewId="0">
      <selection activeCell="F11" sqref="F11:F12"/>
    </sheetView>
  </sheetViews>
  <sheetFormatPr defaultColWidth="9.140625" defaultRowHeight="13.5" x14ac:dyDescent="0.25"/>
  <cols>
    <col min="1" max="1" width="2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7" width="10.7109375" style="309" customWidth="1"/>
    <col min="8" max="16384" width="9.140625" style="309"/>
  </cols>
  <sheetData>
    <row r="1" spans="2:7" ht="15.75" thickBot="1" x14ac:dyDescent="0.35">
      <c r="B1" s="318" t="s">
        <v>257</v>
      </c>
      <c r="C1" s="348"/>
      <c r="D1" s="348"/>
      <c r="E1" s="348"/>
      <c r="F1" s="348"/>
      <c r="G1" s="334"/>
    </row>
    <row r="2" spans="2:7" ht="30.75" thickBot="1" x14ac:dyDescent="0.3">
      <c r="B2" s="388"/>
      <c r="C2" s="389">
        <f>'Table 5.4'!C2</f>
        <v>2021</v>
      </c>
      <c r="D2" s="389">
        <f>'Table 5.4'!D2</f>
        <v>2022</v>
      </c>
      <c r="E2" s="389">
        <f>'Table 5.4'!E2</f>
        <v>2023</v>
      </c>
      <c r="F2" s="389">
        <f>'Table 5.4'!F2</f>
        <v>2024</v>
      </c>
      <c r="G2" s="390" t="str">
        <f>'Table 5.4'!G2</f>
        <v>% Change 2024/23</v>
      </c>
    </row>
    <row r="3" spans="2:7" ht="15" x14ac:dyDescent="0.25">
      <c r="B3" s="349"/>
      <c r="C3" s="805" t="s">
        <v>180</v>
      </c>
      <c r="D3" s="805"/>
      <c r="E3" s="805"/>
      <c r="F3" s="805"/>
      <c r="G3" s="350"/>
    </row>
    <row r="4" spans="2:7" ht="15" x14ac:dyDescent="0.3">
      <c r="B4" s="322" t="s">
        <v>199</v>
      </c>
      <c r="C4" s="352">
        <f>SUM(C5:C9)</f>
        <v>206.042</v>
      </c>
      <c r="D4" s="352">
        <f>SUM(D5:D9)</f>
        <v>226.15199999999999</v>
      </c>
      <c r="E4" s="352">
        <f>SUM(E5:E9)</f>
        <v>238.18600000000001</v>
      </c>
      <c r="F4" s="352">
        <f>SUM(F5:F9)</f>
        <v>238.78400000000002</v>
      </c>
      <c r="G4" s="324">
        <f t="shared" ref="G4:G13" si="0">(F4/E4-1)*100</f>
        <v>0.25106429429102572</v>
      </c>
    </row>
    <row r="5" spans="2:7" x14ac:dyDescent="0.25">
      <c r="B5" s="325" t="s">
        <v>200</v>
      </c>
      <c r="C5" s="329">
        <v>14.920999999999999</v>
      </c>
      <c r="D5" s="329">
        <v>12.837999999999999</v>
      </c>
      <c r="E5" s="329">
        <v>15.063000000000001</v>
      </c>
      <c r="F5" s="329">
        <v>16.901</v>
      </c>
      <c r="G5" s="327">
        <f t="shared" si="0"/>
        <v>12.202084578105277</v>
      </c>
    </row>
    <row r="6" spans="2:7" x14ac:dyDescent="0.25">
      <c r="B6" s="325" t="s">
        <v>201</v>
      </c>
      <c r="C6" s="329">
        <v>19.524999999999999</v>
      </c>
      <c r="D6" s="329">
        <v>23.341000000000001</v>
      </c>
      <c r="E6" s="329">
        <v>23.449000000000002</v>
      </c>
      <c r="F6" s="329">
        <v>23.905999999999999</v>
      </c>
      <c r="G6" s="327">
        <f t="shared" si="0"/>
        <v>1.9489104012964109</v>
      </c>
    </row>
    <row r="7" spans="2:7" x14ac:dyDescent="0.25">
      <c r="B7" s="325" t="s">
        <v>202</v>
      </c>
      <c r="C7" s="329">
        <v>21.640999999999998</v>
      </c>
      <c r="D7" s="329">
        <v>21.945</v>
      </c>
      <c r="E7" s="329">
        <v>21.83</v>
      </c>
      <c r="F7" s="329">
        <v>21.869</v>
      </c>
      <c r="G7" s="327">
        <f t="shared" si="0"/>
        <v>0.17865322950070261</v>
      </c>
    </row>
    <row r="8" spans="2:7" x14ac:dyDescent="0.25">
      <c r="B8" s="325" t="s">
        <v>203</v>
      </c>
      <c r="C8" s="329">
        <v>7.6920000000000002</v>
      </c>
      <c r="D8" s="329">
        <v>8.1959999999999997</v>
      </c>
      <c r="E8" s="329">
        <v>7.83</v>
      </c>
      <c r="F8" s="329">
        <v>7.5279999999999996</v>
      </c>
      <c r="G8" s="327">
        <f t="shared" si="0"/>
        <v>-3.856960408684551</v>
      </c>
    </row>
    <row r="9" spans="2:7" x14ac:dyDescent="0.25">
      <c r="B9" s="325" t="s">
        <v>204</v>
      </c>
      <c r="C9" s="329">
        <v>142.26300000000001</v>
      </c>
      <c r="D9" s="329">
        <v>159.83199999999999</v>
      </c>
      <c r="E9" s="329">
        <v>170.01400000000001</v>
      </c>
      <c r="F9" s="329">
        <v>168.58</v>
      </c>
      <c r="G9" s="327">
        <f t="shared" si="0"/>
        <v>-0.84345995035702837</v>
      </c>
    </row>
    <row r="10" spans="2:7" ht="15" x14ac:dyDescent="0.3">
      <c r="B10" s="322" t="s">
        <v>205</v>
      </c>
      <c r="C10" s="323">
        <f t="shared" ref="C10:D10" si="1">C11+C12</f>
        <v>0.32300000000000001</v>
      </c>
      <c r="D10" s="323">
        <f t="shared" si="1"/>
        <v>7.4909999999999997</v>
      </c>
      <c r="E10" s="323">
        <f>E11+E12</f>
        <v>12.806000000000001</v>
      </c>
      <c r="F10" s="323">
        <f>F11+F12</f>
        <v>11.516999999999999</v>
      </c>
      <c r="G10" s="324">
        <f t="shared" si="0"/>
        <v>-10.065594252694066</v>
      </c>
    </row>
    <row r="11" spans="2:7" x14ac:dyDescent="0.25">
      <c r="B11" s="325" t="s">
        <v>206</v>
      </c>
      <c r="C11" s="329">
        <v>0</v>
      </c>
      <c r="D11" s="329">
        <v>4.4189999999999996</v>
      </c>
      <c r="E11" s="329">
        <v>7.6429999999999998</v>
      </c>
      <c r="F11" s="329">
        <v>6.4870000000000001</v>
      </c>
      <c r="G11" s="327">
        <f t="shared" si="0"/>
        <v>-15.124950935496528</v>
      </c>
    </row>
    <row r="12" spans="2:7" x14ac:dyDescent="0.25">
      <c r="B12" s="325" t="s">
        <v>207</v>
      </c>
      <c r="C12" s="329">
        <v>0.32300000000000001</v>
      </c>
      <c r="D12" s="329">
        <v>3.0720000000000001</v>
      </c>
      <c r="E12" s="329">
        <v>5.1630000000000003</v>
      </c>
      <c r="F12" s="329">
        <v>5.03</v>
      </c>
      <c r="G12" s="353">
        <f t="shared" si="0"/>
        <v>-2.5760216928142565</v>
      </c>
    </row>
    <row r="13" spans="2:7" ht="15.75" thickBot="1" x14ac:dyDescent="0.35">
      <c r="B13" s="354" t="s">
        <v>208</v>
      </c>
      <c r="C13" s="355">
        <f t="shared" ref="C13:F13" si="2">C4+C11+C12</f>
        <v>206.36500000000001</v>
      </c>
      <c r="D13" s="355">
        <f t="shared" si="2"/>
        <v>233.643</v>
      </c>
      <c r="E13" s="355">
        <f t="shared" si="2"/>
        <v>250.99200000000002</v>
      </c>
      <c r="F13" s="355">
        <f t="shared" si="2"/>
        <v>250.30100000000002</v>
      </c>
      <c r="G13" s="356">
        <f t="shared" si="0"/>
        <v>-0.27530757952445306</v>
      </c>
    </row>
    <row r="14" spans="2:7" x14ac:dyDescent="0.25">
      <c r="B14" s="309" t="s">
        <v>272</v>
      </c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E9531-EC30-4476-A06C-10A919D14BB6}">
  <dimension ref="B1:G12"/>
  <sheetViews>
    <sheetView zoomScale="115" zoomScaleNormal="115" workbookViewId="0">
      <selection activeCell="C5" sqref="C5:F11"/>
    </sheetView>
  </sheetViews>
  <sheetFormatPr defaultColWidth="9.140625" defaultRowHeight="13.5" x14ac:dyDescent="0.25"/>
  <cols>
    <col min="1" max="1" width="0.8554687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7" width="10.7109375" style="309" customWidth="1"/>
    <col min="8" max="16384" width="9.140625" style="309"/>
  </cols>
  <sheetData>
    <row r="1" spans="2:7" ht="15.75" thickBot="1" x14ac:dyDescent="0.35">
      <c r="B1" s="371" t="s">
        <v>229</v>
      </c>
      <c r="C1" s="372"/>
      <c r="D1" s="372"/>
      <c r="E1" s="372"/>
      <c r="F1" s="372"/>
      <c r="G1" s="372"/>
    </row>
    <row r="2" spans="2:7" ht="31.5" customHeight="1" thickBot="1" x14ac:dyDescent="0.35">
      <c r="B2" s="391"/>
      <c r="C2" s="389">
        <v>2021</v>
      </c>
      <c r="D2" s="389">
        <v>2022</v>
      </c>
      <c r="E2" s="389">
        <v>2023</v>
      </c>
      <c r="F2" s="389">
        <v>2024</v>
      </c>
      <c r="G2" s="390" t="str">
        <f>'Table 5.5'!G2</f>
        <v>% Change 2024/23</v>
      </c>
    </row>
    <row r="3" spans="2:7" ht="15.75" customHeight="1" x14ac:dyDescent="0.3">
      <c r="B3" s="336"/>
      <c r="C3" s="805" t="s">
        <v>180</v>
      </c>
      <c r="D3" s="805"/>
      <c r="E3" s="805"/>
      <c r="F3" s="805"/>
      <c r="G3" s="373"/>
    </row>
    <row r="4" spans="2:7" ht="15" x14ac:dyDescent="0.3">
      <c r="B4" s="374" t="s">
        <v>230</v>
      </c>
      <c r="C4" s="323">
        <f t="shared" ref="C4:E4" si="0">SUM(C5:C11)</f>
        <v>979.15281790000006</v>
      </c>
      <c r="D4" s="323">
        <f t="shared" si="0"/>
        <v>968.09298243000001</v>
      </c>
      <c r="E4" s="323">
        <f t="shared" si="0"/>
        <v>1024.34398283</v>
      </c>
      <c r="F4" s="323">
        <f t="shared" ref="F4" si="1">SUM(F5:F11)</f>
        <v>1060.8551688</v>
      </c>
      <c r="G4" s="324">
        <f t="shared" ref="G4:G11" si="2">(F4/E4-1)*100</f>
        <v>3.5643481664361376</v>
      </c>
    </row>
    <row r="5" spans="2:7" x14ac:dyDescent="0.25">
      <c r="B5" s="341" t="s">
        <v>231</v>
      </c>
      <c r="C5" s="329">
        <v>375.48200000000003</v>
      </c>
      <c r="D5" s="329">
        <v>398.15899999999999</v>
      </c>
      <c r="E5" s="329">
        <v>443.48500000000001</v>
      </c>
      <c r="F5" s="329">
        <v>460.649</v>
      </c>
      <c r="G5" s="327">
        <f t="shared" si="2"/>
        <v>3.8702549127929808</v>
      </c>
    </row>
    <row r="6" spans="2:7" x14ac:dyDescent="0.25">
      <c r="B6" s="341" t="s">
        <v>232</v>
      </c>
      <c r="C6" s="329">
        <v>129.22800000000001</v>
      </c>
      <c r="D6" s="329">
        <v>145.27798243000001</v>
      </c>
      <c r="E6" s="329">
        <v>155.97682094999999</v>
      </c>
      <c r="F6" s="329">
        <v>168.49016473</v>
      </c>
      <c r="G6" s="327">
        <f t="shared" si="2"/>
        <v>8.0225662401539175</v>
      </c>
    </row>
    <row r="7" spans="2:7" x14ac:dyDescent="0.25">
      <c r="B7" s="341" t="s">
        <v>233</v>
      </c>
      <c r="C7" s="329">
        <v>215.82300000000001</v>
      </c>
      <c r="D7" s="329">
        <v>260.98099999999999</v>
      </c>
      <c r="E7" s="329">
        <v>269.786</v>
      </c>
      <c r="F7" s="329">
        <v>274.36599999999999</v>
      </c>
      <c r="G7" s="327">
        <f t="shared" si="2"/>
        <v>1.6976418346392963</v>
      </c>
    </row>
    <row r="8" spans="2:7" x14ac:dyDescent="0.25">
      <c r="B8" s="341" t="s">
        <v>234</v>
      </c>
      <c r="C8" s="329">
        <v>139.96899999999999</v>
      </c>
      <c r="D8" s="329">
        <v>86.575000000000003</v>
      </c>
      <c r="E8" s="329">
        <v>73.777000000000001</v>
      </c>
      <c r="F8" s="329">
        <v>79.147000000000006</v>
      </c>
      <c r="G8" s="327">
        <f t="shared" si="2"/>
        <v>7.2786911910216023</v>
      </c>
    </row>
    <row r="9" spans="2:7" x14ac:dyDescent="0.25">
      <c r="B9" s="341" t="s">
        <v>235</v>
      </c>
      <c r="C9" s="329">
        <v>50.091817900000002</v>
      </c>
      <c r="D9" s="329">
        <v>53.125999999999998</v>
      </c>
      <c r="E9" s="329">
        <v>54.810161880000003</v>
      </c>
      <c r="F9" s="329">
        <v>52.777004069999997</v>
      </c>
      <c r="G9" s="327">
        <f t="shared" si="2"/>
        <v>-3.7094541235826894</v>
      </c>
    </row>
    <row r="10" spans="2:7" x14ac:dyDescent="0.25">
      <c r="B10" s="341" t="s">
        <v>236</v>
      </c>
      <c r="C10" s="329">
        <v>11.638</v>
      </c>
      <c r="D10" s="329">
        <v>15.846</v>
      </c>
      <c r="E10" s="329">
        <v>18.468</v>
      </c>
      <c r="F10" s="329">
        <v>17.181999999999999</v>
      </c>
      <c r="G10" s="327">
        <f t="shared" si="2"/>
        <v>-6.9633961446826991</v>
      </c>
    </row>
    <row r="11" spans="2:7" ht="14.25" thickBot="1" x14ac:dyDescent="0.3">
      <c r="B11" s="345" t="s">
        <v>237</v>
      </c>
      <c r="C11" s="331">
        <v>56.920999999999999</v>
      </c>
      <c r="D11" s="331">
        <v>8.1280000000000001</v>
      </c>
      <c r="E11" s="331">
        <v>8.0410000000000004</v>
      </c>
      <c r="F11" s="331">
        <v>8.2439999999999998</v>
      </c>
      <c r="G11" s="332">
        <f t="shared" si="2"/>
        <v>2.5245616216888367</v>
      </c>
    </row>
    <row r="12" spans="2:7" x14ac:dyDescent="0.25">
      <c r="B12" s="347" t="s">
        <v>272</v>
      </c>
    </row>
  </sheetData>
  <mergeCells count="1">
    <mergeCell ref="C3:F3"/>
  </mergeCells>
  <pageMargins left="0.7" right="0.7" top="0.75" bottom="0.75" header="0.3" footer="0.3"/>
  <pageSetup scale="2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9F142-AA67-4D10-9901-C30FA7DF87B9}">
  <dimension ref="B1:G12"/>
  <sheetViews>
    <sheetView zoomScale="115" zoomScaleNormal="115" workbookViewId="0">
      <selection activeCell="F23" sqref="F23"/>
    </sheetView>
  </sheetViews>
  <sheetFormatPr defaultColWidth="9.140625" defaultRowHeight="13.5" x14ac:dyDescent="0.25"/>
  <cols>
    <col min="1" max="1" width="1.4257812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7" width="10.7109375" style="309" customWidth="1"/>
    <col min="8" max="16384" width="9.140625" style="309"/>
  </cols>
  <sheetData>
    <row r="1" spans="2:7" ht="15.75" thickBot="1" x14ac:dyDescent="0.35">
      <c r="B1" s="318" t="s">
        <v>238</v>
      </c>
      <c r="C1" s="334"/>
      <c r="D1" s="334"/>
      <c r="E1" s="334"/>
      <c r="F1" s="334"/>
      <c r="G1" s="334"/>
    </row>
    <row r="2" spans="2:7" ht="30.75" customHeight="1" thickBot="1" x14ac:dyDescent="0.35">
      <c r="B2" s="391"/>
      <c r="C2" s="389">
        <f>'Table 5.6'!C2</f>
        <v>2021</v>
      </c>
      <c r="D2" s="389">
        <f>'Table 5.6'!D2</f>
        <v>2022</v>
      </c>
      <c r="E2" s="389">
        <f>'Table 5.6'!E2</f>
        <v>2023</v>
      </c>
      <c r="F2" s="389">
        <f>'Table 5.6'!F2</f>
        <v>2024</v>
      </c>
      <c r="G2" s="390" t="str">
        <f>'Table 5.6'!G2</f>
        <v>% Change 2024/23</v>
      </c>
    </row>
    <row r="3" spans="2:7" ht="15" x14ac:dyDescent="0.25">
      <c r="B3" s="328"/>
      <c r="C3" s="805" t="s">
        <v>180</v>
      </c>
      <c r="D3" s="805"/>
      <c r="E3" s="805"/>
      <c r="F3" s="805"/>
      <c r="G3" s="375"/>
    </row>
    <row r="4" spans="2:7" ht="15" x14ac:dyDescent="0.3">
      <c r="B4" s="322" t="s">
        <v>239</v>
      </c>
      <c r="C4" s="323">
        <f>C5+C9</f>
        <v>149.23844834000002</v>
      </c>
      <c r="D4" s="323">
        <f>D5+D9</f>
        <v>114.51366649000001</v>
      </c>
      <c r="E4" s="323">
        <f>E5+E9</f>
        <v>153.38455825948918</v>
      </c>
      <c r="F4" s="323">
        <f>F5+F9</f>
        <v>125.48722241</v>
      </c>
      <c r="G4" s="324">
        <f t="shared" ref="G4:G11" si="0">(F4/E4-1)*100</f>
        <v>-18.1878385712685</v>
      </c>
    </row>
    <row r="5" spans="2:7" x14ac:dyDescent="0.25">
      <c r="B5" s="376" t="s">
        <v>240</v>
      </c>
      <c r="C5" s="329">
        <f>SUM(C6:C8)</f>
        <v>147.67700000000002</v>
      </c>
      <c r="D5" s="329">
        <f>SUM(D6:D8)</f>
        <v>113.65900000000001</v>
      </c>
      <c r="E5" s="329">
        <f>SUM(E6:E8)</f>
        <v>149.95500000000001</v>
      </c>
      <c r="F5" s="329">
        <f>SUM(F6:F8)</f>
        <v>121.01900000000001</v>
      </c>
      <c r="G5" s="327">
        <f t="shared" si="0"/>
        <v>-19.296455603347674</v>
      </c>
    </row>
    <row r="6" spans="2:7" x14ac:dyDescent="0.25">
      <c r="B6" s="325" t="s">
        <v>241</v>
      </c>
      <c r="C6" s="329">
        <v>75.783000000000001</v>
      </c>
      <c r="D6" s="329">
        <v>58.073</v>
      </c>
      <c r="E6" s="329">
        <v>60.246000000000002</v>
      </c>
      <c r="F6" s="329">
        <v>44.304000000000002</v>
      </c>
      <c r="G6" s="327">
        <f t="shared" si="0"/>
        <v>-26.461507817946416</v>
      </c>
    </row>
    <row r="7" spans="2:7" ht="27" x14ac:dyDescent="0.25">
      <c r="B7" s="377" t="s">
        <v>242</v>
      </c>
      <c r="C7" s="378">
        <v>30.187999999999999</v>
      </c>
      <c r="D7" s="378">
        <v>27.623999999999999</v>
      </c>
      <c r="E7" s="378">
        <v>36.582999999999998</v>
      </c>
      <c r="F7" s="378">
        <v>30.408000000000001</v>
      </c>
      <c r="G7" s="327">
        <f t="shared" si="0"/>
        <v>-16.879424869474889</v>
      </c>
    </row>
    <row r="8" spans="2:7" x14ac:dyDescent="0.25">
      <c r="B8" s="325" t="s">
        <v>243</v>
      </c>
      <c r="C8" s="329">
        <v>41.706000000000003</v>
      </c>
      <c r="D8" s="329">
        <v>27.962</v>
      </c>
      <c r="E8" s="329">
        <v>53.125999999999998</v>
      </c>
      <c r="F8" s="329">
        <v>46.307000000000002</v>
      </c>
      <c r="G8" s="327">
        <f t="shared" si="0"/>
        <v>-12.835523096035828</v>
      </c>
    </row>
    <row r="9" spans="2:7" x14ac:dyDescent="0.25">
      <c r="B9" s="376" t="s">
        <v>244</v>
      </c>
      <c r="C9" s="329">
        <v>1.5614483400000003</v>
      </c>
      <c r="D9" s="329">
        <v>0.85466649000000094</v>
      </c>
      <c r="E9" s="329">
        <v>3.4295582594891783</v>
      </c>
      <c r="F9" s="329">
        <v>4.4682224099999983</v>
      </c>
      <c r="G9" s="327">
        <f t="shared" si="0"/>
        <v>30.285654067457823</v>
      </c>
    </row>
    <row r="10" spans="2:7" ht="15" x14ac:dyDescent="0.3">
      <c r="B10" s="322" t="s">
        <v>183</v>
      </c>
      <c r="C10" s="379">
        <f>C4-C11</f>
        <v>99.146630440000024</v>
      </c>
      <c r="D10" s="379">
        <f>D4-D11</f>
        <v>61.387666490000008</v>
      </c>
      <c r="E10" s="379">
        <f>E4-E11</f>
        <v>98.574396379489173</v>
      </c>
      <c r="F10" s="379">
        <f>F4-F11</f>
        <v>72.710218339999997</v>
      </c>
      <c r="G10" s="324">
        <f t="shared" si="0"/>
        <v>-26.238231213628673</v>
      </c>
    </row>
    <row r="11" spans="2:7" ht="14.25" thickBot="1" x14ac:dyDescent="0.3">
      <c r="B11" s="330" t="s">
        <v>235</v>
      </c>
      <c r="C11" s="380">
        <v>50.091817900000002</v>
      </c>
      <c r="D11" s="380">
        <v>53.125999999999998</v>
      </c>
      <c r="E11" s="380">
        <v>54.810161880000003</v>
      </c>
      <c r="F11" s="380">
        <v>52.777004070000004</v>
      </c>
      <c r="G11" s="332">
        <f t="shared" si="0"/>
        <v>-3.7094541235826783</v>
      </c>
    </row>
    <row r="12" spans="2:7" x14ac:dyDescent="0.25">
      <c r="B12" s="347" t="s">
        <v>272</v>
      </c>
    </row>
  </sheetData>
  <mergeCells count="1">
    <mergeCell ref="C3:F3"/>
  </mergeCells>
  <pageMargins left="0.7" right="0.7" top="0.75" bottom="0.75" header="0.3" footer="0.3"/>
  <pageSetup scale="27" orientation="portrait" r:id="rId1"/>
  <ignoredErrors>
    <ignoredError sqref="F5 C5:E5" formulaRange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A2DD6-D87E-448D-9106-776101157D75}">
  <dimension ref="B1:F66"/>
  <sheetViews>
    <sheetView zoomScale="115" zoomScaleNormal="115" workbookViewId="0">
      <selection activeCell="E12" sqref="E12"/>
    </sheetView>
  </sheetViews>
  <sheetFormatPr defaultColWidth="9.140625" defaultRowHeight="13.5" x14ac:dyDescent="0.25"/>
  <cols>
    <col min="1" max="1" width="1.2851562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16384" width="9.140625" style="309"/>
  </cols>
  <sheetData>
    <row r="1" spans="2:6" ht="15" x14ac:dyDescent="0.3">
      <c r="C1" s="310">
        <f>'Table 5.7'!C2</f>
        <v>2021</v>
      </c>
      <c r="D1" s="310">
        <f>'Table 5.7'!D2</f>
        <v>2022</v>
      </c>
      <c r="E1" s="310">
        <f>'Table 5.7'!E2</f>
        <v>2023</v>
      </c>
      <c r="F1" s="310">
        <f>'Table 5.7'!F2</f>
        <v>2024</v>
      </c>
    </row>
    <row r="2" spans="2:6" ht="15" x14ac:dyDescent="0.3">
      <c r="B2" s="310" t="s">
        <v>245</v>
      </c>
      <c r="C2" s="381">
        <v>-105.57044834000013</v>
      </c>
      <c r="D2" s="381">
        <v>7.6343510799999841</v>
      </c>
      <c r="E2" s="381">
        <v>-44.334379209489114</v>
      </c>
      <c r="F2" s="381">
        <v>10.681612860000069</v>
      </c>
    </row>
    <row r="3" spans="2:6" ht="15" x14ac:dyDescent="0.3">
      <c r="B3" s="310"/>
      <c r="C3" s="381"/>
      <c r="D3" s="381"/>
      <c r="E3" s="381"/>
      <c r="F3" s="381"/>
    </row>
    <row r="4" spans="2:6" ht="15" x14ac:dyDescent="0.3">
      <c r="B4" s="395" t="s">
        <v>259</v>
      </c>
      <c r="C4" s="394"/>
      <c r="D4" s="394"/>
      <c r="E4" s="394"/>
      <c r="F4" s="394"/>
    </row>
    <row r="5" spans="2:6" ht="15" x14ac:dyDescent="0.3">
      <c r="B5" s="395"/>
      <c r="C5" s="394"/>
      <c r="D5" s="394"/>
      <c r="E5" s="396"/>
      <c r="F5" s="396"/>
    </row>
    <row r="6" spans="2:6" ht="15" x14ac:dyDescent="0.3">
      <c r="B6" s="395"/>
      <c r="C6" s="394"/>
      <c r="D6" s="394"/>
      <c r="E6" s="394"/>
      <c r="F6" s="394"/>
    </row>
    <row r="7" spans="2:6" x14ac:dyDescent="0.25">
      <c r="B7" s="351"/>
      <c r="C7" s="351"/>
      <c r="D7" s="351"/>
      <c r="E7" s="351"/>
      <c r="F7" s="351"/>
    </row>
    <row r="8" spans="2:6" ht="15" x14ac:dyDescent="0.3">
      <c r="B8" s="393"/>
      <c r="C8" s="351"/>
      <c r="D8" s="351"/>
      <c r="E8" s="351"/>
      <c r="F8" s="351"/>
    </row>
    <row r="9" spans="2:6" ht="15" x14ac:dyDescent="0.3">
      <c r="B9" s="398"/>
      <c r="C9" s="399"/>
      <c r="D9" s="399"/>
      <c r="E9" s="399"/>
      <c r="F9" s="399"/>
    </row>
    <row r="10" spans="2:6" x14ac:dyDescent="0.25">
      <c r="B10" s="351"/>
      <c r="C10" s="333"/>
      <c r="D10" s="333"/>
      <c r="E10" s="333"/>
      <c r="F10" s="333"/>
    </row>
    <row r="11" spans="2:6" x14ac:dyDescent="0.25">
      <c r="B11" s="351"/>
      <c r="C11" s="333"/>
      <c r="D11" s="333"/>
      <c r="E11" s="333"/>
      <c r="F11" s="333"/>
    </row>
    <row r="12" spans="2:6" x14ac:dyDescent="0.25">
      <c r="B12" s="400"/>
      <c r="C12" s="333"/>
      <c r="D12" s="333"/>
      <c r="E12" s="333"/>
      <c r="F12" s="333"/>
    </row>
    <row r="13" spans="2:6" x14ac:dyDescent="0.25">
      <c r="B13" s="351"/>
      <c r="C13" s="351"/>
      <c r="D13" s="351"/>
      <c r="E13" s="351"/>
      <c r="F13" s="351"/>
    </row>
    <row r="14" spans="2:6" ht="15" x14ac:dyDescent="0.3">
      <c r="B14" s="351"/>
      <c r="C14" s="395"/>
      <c r="D14" s="395"/>
      <c r="E14" s="395"/>
      <c r="F14" s="395"/>
    </row>
    <row r="15" spans="2:6" x14ac:dyDescent="0.25">
      <c r="B15" s="351"/>
      <c r="C15" s="383"/>
      <c r="D15" s="383"/>
      <c r="E15" s="383"/>
      <c r="F15" s="383"/>
    </row>
    <row r="16" spans="2:6" x14ac:dyDescent="0.25">
      <c r="B16" s="351"/>
      <c r="C16" s="383"/>
      <c r="D16" s="383"/>
      <c r="E16" s="383"/>
      <c r="F16" s="383"/>
    </row>
    <row r="17" spans="2:6" ht="15" x14ac:dyDescent="0.3">
      <c r="B17" s="351"/>
      <c r="C17" s="395"/>
      <c r="D17" s="395"/>
      <c r="E17" s="395"/>
      <c r="F17" s="395"/>
    </row>
    <row r="18" spans="2:6" x14ac:dyDescent="0.25">
      <c r="B18" s="351"/>
      <c r="C18" s="397"/>
      <c r="D18" s="397"/>
      <c r="E18" s="397"/>
      <c r="F18" s="397"/>
    </row>
    <row r="19" spans="2:6" x14ac:dyDescent="0.25">
      <c r="B19" s="351"/>
      <c r="C19" s="397"/>
      <c r="D19" s="397"/>
      <c r="E19" s="397"/>
      <c r="F19" s="397"/>
    </row>
    <row r="20" spans="2:6" x14ac:dyDescent="0.25">
      <c r="B20" s="351"/>
      <c r="C20" s="351"/>
      <c r="D20" s="351"/>
      <c r="E20" s="351"/>
      <c r="F20" s="351"/>
    </row>
    <row r="21" spans="2:6" x14ac:dyDescent="0.25">
      <c r="B21" s="351"/>
      <c r="C21" s="394"/>
      <c r="D21" s="394"/>
      <c r="E21" s="394"/>
      <c r="F21" s="394"/>
    </row>
    <row r="22" spans="2:6" x14ac:dyDescent="0.25">
      <c r="B22" s="351"/>
      <c r="C22" s="351"/>
      <c r="D22" s="351"/>
      <c r="E22" s="351"/>
      <c r="F22" s="351"/>
    </row>
    <row r="23" spans="2:6" ht="15" x14ac:dyDescent="0.3">
      <c r="B23" s="351" t="s">
        <v>273</v>
      </c>
      <c r="C23" s="395"/>
      <c r="D23" s="395"/>
      <c r="E23" s="395"/>
      <c r="F23" s="395"/>
    </row>
    <row r="24" spans="2:6" x14ac:dyDescent="0.25">
      <c r="B24" s="351"/>
      <c r="C24" s="402"/>
      <c r="D24" s="402"/>
      <c r="E24" s="402"/>
      <c r="F24" s="402"/>
    </row>
    <row r="25" spans="2:6" x14ac:dyDescent="0.25">
      <c r="B25" s="351"/>
      <c r="C25" s="402"/>
      <c r="D25" s="402"/>
      <c r="E25" s="402"/>
      <c r="F25" s="402"/>
    </row>
    <row r="26" spans="2:6" x14ac:dyDescent="0.25">
      <c r="B26" s="351"/>
      <c r="C26" s="351"/>
      <c r="D26" s="351"/>
      <c r="E26" s="351"/>
      <c r="F26" s="351"/>
    </row>
    <row r="27" spans="2:6" x14ac:dyDescent="0.25">
      <c r="B27" s="351"/>
      <c r="C27" s="397"/>
      <c r="D27" s="397"/>
      <c r="E27" s="397"/>
      <c r="F27" s="397"/>
    </row>
    <row r="28" spans="2:6" x14ac:dyDescent="0.25">
      <c r="B28" s="351"/>
      <c r="C28" s="351"/>
      <c r="D28" s="351"/>
      <c r="E28" s="351"/>
      <c r="F28" s="351"/>
    </row>
    <row r="29" spans="2:6" x14ac:dyDescent="0.25">
      <c r="B29" s="351"/>
      <c r="C29" s="394"/>
      <c r="D29" s="394"/>
      <c r="E29" s="394"/>
      <c r="F29" s="394"/>
    </row>
    <row r="30" spans="2:6" x14ac:dyDescent="0.25">
      <c r="B30" s="351"/>
      <c r="C30" s="401"/>
      <c r="D30" s="401"/>
      <c r="E30" s="401"/>
      <c r="F30" s="401"/>
    </row>
    <row r="31" spans="2:6" x14ac:dyDescent="0.25">
      <c r="B31" s="351"/>
      <c r="C31" s="397"/>
      <c r="D31" s="397"/>
      <c r="E31" s="397"/>
      <c r="F31" s="397"/>
    </row>
    <row r="32" spans="2:6" x14ac:dyDescent="0.25">
      <c r="B32" s="351"/>
      <c r="C32" s="394"/>
      <c r="D32" s="394"/>
      <c r="E32" s="394"/>
      <c r="F32" s="394"/>
    </row>
    <row r="33" spans="2:6" x14ac:dyDescent="0.25">
      <c r="B33" s="351"/>
      <c r="C33" s="351"/>
      <c r="D33" s="351"/>
      <c r="E33" s="351"/>
      <c r="F33" s="351"/>
    </row>
    <row r="34" spans="2:6" x14ac:dyDescent="0.25">
      <c r="B34" s="351"/>
      <c r="C34" s="394"/>
      <c r="D34" s="394"/>
      <c r="E34" s="394"/>
      <c r="F34" s="394"/>
    </row>
    <row r="35" spans="2:6" x14ac:dyDescent="0.25">
      <c r="B35" s="351"/>
      <c r="C35" s="351"/>
      <c r="D35" s="351"/>
      <c r="E35" s="351"/>
      <c r="F35" s="351"/>
    </row>
    <row r="36" spans="2:6" x14ac:dyDescent="0.25">
      <c r="B36" s="351"/>
      <c r="C36" s="394"/>
      <c r="D36" s="394"/>
      <c r="E36" s="394"/>
      <c r="F36" s="394"/>
    </row>
    <row r="37" spans="2:6" x14ac:dyDescent="0.25">
      <c r="B37" s="351"/>
      <c r="C37" s="351"/>
      <c r="D37" s="351"/>
      <c r="E37" s="351"/>
      <c r="F37" s="351"/>
    </row>
    <row r="38" spans="2:6" x14ac:dyDescent="0.25">
      <c r="B38" s="351"/>
      <c r="C38" s="394"/>
      <c r="D38" s="394"/>
      <c r="E38" s="394"/>
      <c r="F38" s="394"/>
    </row>
    <row r="39" spans="2:6" x14ac:dyDescent="0.25">
      <c r="B39" s="351"/>
      <c r="C39" s="351"/>
      <c r="D39" s="351"/>
      <c r="E39" s="351"/>
      <c r="F39" s="351"/>
    </row>
    <row r="40" spans="2:6" x14ac:dyDescent="0.25">
      <c r="B40" s="351"/>
      <c r="C40" s="351"/>
      <c r="D40" s="351"/>
      <c r="E40" s="351"/>
      <c r="F40" s="351"/>
    </row>
    <row r="41" spans="2:6" x14ac:dyDescent="0.25">
      <c r="B41" s="351"/>
      <c r="C41" s="351"/>
      <c r="D41" s="351"/>
      <c r="E41" s="351"/>
      <c r="F41" s="351"/>
    </row>
    <row r="42" spans="2:6" x14ac:dyDescent="0.25">
      <c r="B42" s="351"/>
      <c r="C42" s="351"/>
      <c r="D42" s="351"/>
      <c r="E42" s="351"/>
      <c r="F42" s="351"/>
    </row>
    <row r="43" spans="2:6" x14ac:dyDescent="0.25">
      <c r="B43" s="351"/>
      <c r="C43" s="351"/>
      <c r="D43" s="351"/>
      <c r="E43" s="351"/>
      <c r="F43" s="351"/>
    </row>
    <row r="44" spans="2:6" x14ac:dyDescent="0.25">
      <c r="B44" s="351"/>
      <c r="C44" s="351"/>
      <c r="D44" s="351"/>
      <c r="E44" s="351"/>
      <c r="F44" s="351"/>
    </row>
    <row r="45" spans="2:6" x14ac:dyDescent="0.25">
      <c r="B45" s="351"/>
      <c r="C45" s="351"/>
      <c r="D45" s="351"/>
      <c r="E45" s="351"/>
      <c r="F45" s="351"/>
    </row>
    <row r="46" spans="2:6" x14ac:dyDescent="0.25">
      <c r="B46" s="351"/>
      <c r="C46" s="351"/>
      <c r="D46" s="351"/>
      <c r="E46" s="351"/>
      <c r="F46" s="351"/>
    </row>
    <row r="47" spans="2:6" x14ac:dyDescent="0.25">
      <c r="B47" s="351"/>
      <c r="C47" s="351"/>
      <c r="D47" s="351"/>
      <c r="E47" s="351"/>
      <c r="F47" s="351"/>
    </row>
    <row r="48" spans="2:6" x14ac:dyDescent="0.25">
      <c r="B48" s="351"/>
      <c r="C48" s="351"/>
      <c r="D48" s="351"/>
      <c r="E48" s="351"/>
      <c r="F48" s="351"/>
    </row>
    <row r="49" spans="2:6" x14ac:dyDescent="0.25">
      <c r="B49" s="351"/>
      <c r="C49" s="351"/>
      <c r="D49" s="351"/>
      <c r="E49" s="351"/>
      <c r="F49" s="351"/>
    </row>
    <row r="50" spans="2:6" x14ac:dyDescent="0.25">
      <c r="B50" s="351"/>
      <c r="C50" s="351"/>
      <c r="D50" s="351"/>
      <c r="E50" s="351"/>
      <c r="F50" s="351"/>
    </row>
    <row r="51" spans="2:6" x14ac:dyDescent="0.25">
      <c r="B51" s="351"/>
      <c r="C51" s="351"/>
      <c r="D51" s="351"/>
      <c r="E51" s="351"/>
      <c r="F51" s="351"/>
    </row>
    <row r="52" spans="2:6" x14ac:dyDescent="0.25">
      <c r="B52" s="351"/>
      <c r="C52" s="351"/>
      <c r="D52" s="351"/>
      <c r="E52" s="351"/>
      <c r="F52" s="351"/>
    </row>
    <row r="53" spans="2:6" x14ac:dyDescent="0.25">
      <c r="B53" s="351"/>
      <c r="C53" s="351"/>
      <c r="D53" s="351"/>
      <c r="E53" s="351"/>
      <c r="F53" s="351"/>
    </row>
    <row r="54" spans="2:6" x14ac:dyDescent="0.25">
      <c r="B54" s="351"/>
      <c r="C54" s="351"/>
      <c r="D54" s="351"/>
      <c r="E54" s="351"/>
      <c r="F54" s="351"/>
    </row>
    <row r="55" spans="2:6" x14ac:dyDescent="0.25">
      <c r="B55" s="351"/>
      <c r="C55" s="351"/>
      <c r="D55" s="351"/>
      <c r="E55" s="351"/>
      <c r="F55" s="351"/>
    </row>
    <row r="56" spans="2:6" x14ac:dyDescent="0.25">
      <c r="B56" s="351"/>
      <c r="C56" s="351"/>
      <c r="D56" s="351"/>
      <c r="E56" s="351"/>
      <c r="F56" s="351"/>
    </row>
    <row r="57" spans="2:6" x14ac:dyDescent="0.25">
      <c r="B57" s="351"/>
      <c r="C57" s="351"/>
      <c r="D57" s="351"/>
      <c r="E57" s="351"/>
      <c r="F57" s="351"/>
    </row>
    <row r="58" spans="2:6" x14ac:dyDescent="0.25">
      <c r="B58" s="351"/>
      <c r="C58" s="351"/>
      <c r="D58" s="351"/>
      <c r="E58" s="351"/>
      <c r="F58" s="351"/>
    </row>
    <row r="59" spans="2:6" x14ac:dyDescent="0.25">
      <c r="B59" s="351"/>
      <c r="C59" s="351"/>
      <c r="D59" s="351"/>
      <c r="E59" s="351"/>
      <c r="F59" s="351"/>
    </row>
    <row r="60" spans="2:6" x14ac:dyDescent="0.25">
      <c r="B60" s="351"/>
      <c r="C60" s="351"/>
      <c r="D60" s="351"/>
      <c r="E60" s="351"/>
      <c r="F60" s="351"/>
    </row>
    <row r="61" spans="2:6" x14ac:dyDescent="0.25">
      <c r="B61" s="351"/>
      <c r="C61" s="351"/>
      <c r="D61" s="351"/>
      <c r="E61" s="351"/>
      <c r="F61" s="351"/>
    </row>
    <row r="62" spans="2:6" x14ac:dyDescent="0.25">
      <c r="B62" s="351"/>
      <c r="C62" s="351"/>
      <c r="D62" s="351"/>
      <c r="E62" s="351"/>
      <c r="F62" s="351"/>
    </row>
    <row r="63" spans="2:6" x14ac:dyDescent="0.25">
      <c r="B63" s="351"/>
      <c r="C63" s="351"/>
      <c r="D63" s="351"/>
      <c r="E63" s="351"/>
      <c r="F63" s="351"/>
    </row>
    <row r="64" spans="2:6" x14ac:dyDescent="0.25">
      <c r="B64" s="351"/>
      <c r="C64" s="351"/>
      <c r="D64" s="351"/>
      <c r="E64" s="351"/>
      <c r="F64" s="351"/>
    </row>
    <row r="65" spans="2:6" x14ac:dyDescent="0.25">
      <c r="B65" s="351"/>
      <c r="C65" s="351"/>
      <c r="D65" s="351"/>
      <c r="E65" s="351"/>
      <c r="F65" s="351"/>
    </row>
    <row r="66" spans="2:6" x14ac:dyDescent="0.25">
      <c r="B66" s="351"/>
      <c r="C66" s="351"/>
      <c r="D66" s="351"/>
      <c r="E66" s="351"/>
      <c r="F66" s="351"/>
    </row>
  </sheetData>
  <pageMargins left="0.7" right="0.7" top="0.75" bottom="0.75" header="0.3" footer="0.3"/>
  <pageSetup scale="27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F2E8F-BAB4-453B-A881-21911DFD004E}">
  <dimension ref="B1:G9"/>
  <sheetViews>
    <sheetView workbookViewId="0">
      <selection activeCell="C7" sqref="C7:F8"/>
    </sheetView>
  </sheetViews>
  <sheetFormatPr defaultRowHeight="15" x14ac:dyDescent="0.25"/>
  <cols>
    <col min="1" max="1" width="3.140625" customWidth="1"/>
    <col min="2" max="2" width="42.5703125" bestFit="1" customWidth="1"/>
  </cols>
  <sheetData>
    <row r="1" spans="2:7" ht="16.5" thickBot="1" x14ac:dyDescent="0.35">
      <c r="B1" s="311" t="s">
        <v>263</v>
      </c>
      <c r="C1" s="317"/>
      <c r="D1" s="317"/>
      <c r="E1" s="317"/>
      <c r="F1" s="317"/>
      <c r="G1" s="309"/>
    </row>
    <row r="2" spans="2:7" ht="45.75" thickBot="1" x14ac:dyDescent="0.3">
      <c r="B2" s="426"/>
      <c r="C2" s="427">
        <f>'Table 5.7'!C2</f>
        <v>2021</v>
      </c>
      <c r="D2" s="427">
        <f>'Table 5.7'!D2</f>
        <v>2022</v>
      </c>
      <c r="E2" s="427">
        <f>'Table 5.7'!E2</f>
        <v>2023</v>
      </c>
      <c r="F2" s="427">
        <f>'Table 5.7'!F2</f>
        <v>2024</v>
      </c>
      <c r="G2" s="427" t="str">
        <f>'Table 5.7'!G2</f>
        <v>% Change 2024/23</v>
      </c>
    </row>
    <row r="3" spans="2:7" x14ac:dyDescent="0.25">
      <c r="B3" s="328"/>
      <c r="C3" s="806"/>
      <c r="D3" s="806"/>
      <c r="E3" s="806"/>
      <c r="F3" s="806"/>
      <c r="G3" s="375"/>
    </row>
    <row r="4" spans="2:7" ht="15.75" x14ac:dyDescent="0.3">
      <c r="B4" s="322" t="s">
        <v>185</v>
      </c>
      <c r="C4" s="428"/>
      <c r="D4" s="428"/>
      <c r="E4" s="428"/>
      <c r="F4" s="428"/>
      <c r="G4" s="429"/>
    </row>
    <row r="5" spans="2:7" x14ac:dyDescent="0.25">
      <c r="B5" s="328" t="s">
        <v>264</v>
      </c>
      <c r="C5" s="430">
        <v>-143.05844834000013</v>
      </c>
      <c r="D5" s="430">
        <v>275.63235108000003</v>
      </c>
      <c r="E5" s="430">
        <v>-116.07319420948912</v>
      </c>
      <c r="F5" s="430">
        <v>-54.591316139999925</v>
      </c>
      <c r="G5" s="327">
        <f>(F5/E5-1)*100</f>
        <v>-52.96819691075838</v>
      </c>
    </row>
    <row r="6" spans="2:7" x14ac:dyDescent="0.25">
      <c r="B6" s="328" t="s">
        <v>265</v>
      </c>
      <c r="C6" s="430">
        <f>C7-C8</f>
        <v>-25.85</v>
      </c>
      <c r="D6" s="430">
        <f>D7-D8</f>
        <v>283.84400000000005</v>
      </c>
      <c r="E6" s="430">
        <f>E7-E8</f>
        <v>-53.270814999999999</v>
      </c>
      <c r="F6" s="430">
        <f>F7-F8</f>
        <v>-48.090928999999996</v>
      </c>
      <c r="G6" s="327">
        <f>(F6/E6-1)*100</f>
        <v>-9.7236845353314116</v>
      </c>
    </row>
    <row r="7" spans="2:7" x14ac:dyDescent="0.25">
      <c r="B7" s="328" t="s">
        <v>266</v>
      </c>
      <c r="C7" s="430">
        <v>8.375</v>
      </c>
      <c r="D7" s="430">
        <v>329.21300000000002</v>
      </c>
      <c r="E7" s="430">
        <v>0</v>
      </c>
      <c r="F7" s="430">
        <v>0</v>
      </c>
      <c r="G7" s="327" t="e">
        <f>(F7/E7-1)*100</f>
        <v>#DIV/0!</v>
      </c>
    </row>
    <row r="8" spans="2:7" ht="15.75" thickBot="1" x14ac:dyDescent="0.3">
      <c r="B8" s="431" t="s">
        <v>267</v>
      </c>
      <c r="C8" s="380">
        <v>34.225000000000001</v>
      </c>
      <c r="D8" s="380">
        <v>45.369</v>
      </c>
      <c r="E8" s="380">
        <v>53.270814999999999</v>
      </c>
      <c r="F8" s="380">
        <v>48.090928999999996</v>
      </c>
      <c r="G8" s="332">
        <f>(F8/E8-1)*100</f>
        <v>-9.7236845353314116</v>
      </c>
    </row>
    <row r="9" spans="2:7" x14ac:dyDescent="0.25">
      <c r="B9" t="s">
        <v>272</v>
      </c>
    </row>
  </sheetData>
  <mergeCells count="1">
    <mergeCell ref="C3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BD07E-B103-4307-B408-A4368A2A754E}">
  <dimension ref="B1:G20"/>
  <sheetViews>
    <sheetView workbookViewId="0">
      <pane xSplit="1" ySplit="1" topLeftCell="B2" activePane="bottomRight" state="frozen"/>
      <selection activeCell="F31" sqref="F31:F32"/>
      <selection pane="topRight" activeCell="F31" sqref="F31:F32"/>
      <selection pane="bottomLeft" activeCell="F31" sqref="F31:F32"/>
      <selection pane="bottomRight" activeCell="I7" sqref="I7"/>
    </sheetView>
  </sheetViews>
  <sheetFormatPr defaultRowHeight="12.75" x14ac:dyDescent="0.2"/>
  <cols>
    <col min="1" max="1" width="3.28515625" style="27" customWidth="1"/>
    <col min="2" max="16384" width="9.140625" style="27"/>
  </cols>
  <sheetData>
    <row r="1" spans="2:7" x14ac:dyDescent="0.2">
      <c r="B1" s="40" t="s">
        <v>30</v>
      </c>
      <c r="C1" s="30"/>
      <c r="D1" s="30"/>
      <c r="E1" s="30"/>
      <c r="F1" s="30"/>
      <c r="G1" s="30"/>
    </row>
    <row r="2" spans="2:7" ht="16.5" x14ac:dyDescent="0.3">
      <c r="B2" s="36"/>
      <c r="C2" s="37"/>
      <c r="D2" s="38" t="s">
        <v>27</v>
      </c>
      <c r="E2" s="38" t="s">
        <v>22</v>
      </c>
      <c r="F2" s="38" t="s">
        <v>5</v>
      </c>
      <c r="G2" s="39" t="s">
        <v>6</v>
      </c>
    </row>
    <row r="3" spans="2:7" ht="14.25" customHeight="1" x14ac:dyDescent="0.3">
      <c r="B3" s="31"/>
      <c r="C3" s="32"/>
      <c r="D3" s="755" t="s">
        <v>28</v>
      </c>
      <c r="E3" s="755"/>
      <c r="F3" s="755"/>
      <c r="G3" s="756"/>
    </row>
    <row r="4" spans="2:7" ht="13.5" customHeight="1" x14ac:dyDescent="0.25">
      <c r="B4" s="757">
        <v>2023</v>
      </c>
      <c r="C4" s="33" t="s">
        <v>23</v>
      </c>
      <c r="D4" s="34">
        <v>4.875</v>
      </c>
      <c r="E4" s="34">
        <v>4.25</v>
      </c>
      <c r="F4" s="34">
        <v>4.5</v>
      </c>
      <c r="G4" s="34">
        <v>3.5</v>
      </c>
    </row>
    <row r="5" spans="2:7" ht="13.5" customHeight="1" x14ac:dyDescent="0.25">
      <c r="B5" s="757"/>
      <c r="C5" s="33" t="s">
        <v>24</v>
      </c>
      <c r="D5" s="34">
        <v>5.125</v>
      </c>
      <c r="E5" s="34">
        <v>5</v>
      </c>
      <c r="F5" s="34">
        <v>4.75</v>
      </c>
      <c r="G5" s="34">
        <v>4</v>
      </c>
    </row>
    <row r="6" spans="2:7" ht="13.5" customHeight="1" x14ac:dyDescent="0.25">
      <c r="B6" s="757"/>
      <c r="C6" s="33" t="s">
        <v>25</v>
      </c>
      <c r="D6" s="34">
        <v>5.375</v>
      </c>
      <c r="E6" s="34">
        <v>5.25</v>
      </c>
      <c r="F6" s="34">
        <v>5</v>
      </c>
      <c r="G6" s="34">
        <v>4.5</v>
      </c>
    </row>
    <row r="7" spans="2:7" ht="13.5" customHeight="1" x14ac:dyDescent="0.25">
      <c r="B7" s="757"/>
      <c r="C7" s="33" t="s">
        <v>26</v>
      </c>
      <c r="D7" s="34">
        <v>5.375</v>
      </c>
      <c r="E7" s="34">
        <v>5.25</v>
      </c>
      <c r="F7" s="34">
        <v>5</v>
      </c>
      <c r="G7" s="34">
        <v>4.5</v>
      </c>
    </row>
    <row r="8" spans="2:7" ht="13.5" customHeight="1" x14ac:dyDescent="0.25">
      <c r="B8" s="757">
        <v>2024</v>
      </c>
      <c r="C8" s="33" t="s">
        <v>23</v>
      </c>
      <c r="D8" s="34">
        <v>5.375</v>
      </c>
      <c r="E8" s="34">
        <v>5.25</v>
      </c>
      <c r="F8" s="34">
        <v>5</v>
      </c>
      <c r="G8" s="34">
        <v>4.5</v>
      </c>
    </row>
    <row r="9" spans="2:7" ht="13.5" customHeight="1" x14ac:dyDescent="0.25">
      <c r="B9" s="757"/>
      <c r="C9" s="33" t="s">
        <v>24</v>
      </c>
      <c r="D9" s="34">
        <v>5.375</v>
      </c>
      <c r="E9" s="34">
        <v>5.25</v>
      </c>
      <c r="F9" s="34">
        <v>4.75</v>
      </c>
      <c r="G9" s="34">
        <v>4.25</v>
      </c>
    </row>
    <row r="10" spans="2:7" ht="13.5" customHeight="1" x14ac:dyDescent="0.25">
      <c r="B10" s="757"/>
      <c r="C10" s="33" t="s">
        <v>25</v>
      </c>
      <c r="D10" s="34">
        <v>4.875</v>
      </c>
      <c r="E10" s="34">
        <v>5</v>
      </c>
      <c r="F10" s="34">
        <v>4.25</v>
      </c>
      <c r="G10" s="34">
        <v>3.65</v>
      </c>
    </row>
    <row r="11" spans="2:7" ht="13.5" customHeight="1" x14ac:dyDescent="0.25">
      <c r="B11" s="757"/>
      <c r="C11" s="33" t="s">
        <v>26</v>
      </c>
      <c r="D11" s="34">
        <v>4.375</v>
      </c>
      <c r="E11" s="34">
        <v>4.75</v>
      </c>
      <c r="F11" s="34">
        <v>3.25</v>
      </c>
      <c r="G11" s="34">
        <v>3.15</v>
      </c>
    </row>
    <row r="12" spans="2:7" ht="13.5" x14ac:dyDescent="0.25">
      <c r="B12" s="758" t="s">
        <v>29</v>
      </c>
      <c r="C12" s="759"/>
      <c r="D12" s="759"/>
      <c r="E12" s="759"/>
      <c r="F12" s="759"/>
      <c r="G12" s="760"/>
    </row>
    <row r="13" spans="2:7" x14ac:dyDescent="0.2">
      <c r="B13" s="27" t="s">
        <v>31</v>
      </c>
    </row>
    <row r="14" spans="2:7" x14ac:dyDescent="0.2">
      <c r="B14" s="27" t="s">
        <v>32</v>
      </c>
    </row>
    <row r="19" ht="27.75" customHeight="1" x14ac:dyDescent="0.2"/>
    <row r="20" ht="28.5" customHeight="1" x14ac:dyDescent="0.2"/>
  </sheetData>
  <mergeCells count="4">
    <mergeCell ref="D3:G3"/>
    <mergeCell ref="B4:B7"/>
    <mergeCell ref="B8:B11"/>
    <mergeCell ref="B12:G12"/>
  </mergeCells>
  <hyperlinks>
    <hyperlink ref="C21" r:id="rId1" display="https://www.bankofengland.co.uk/boeapps/database/Bank-Rate.asp" xr:uid="{E2F0C47E-64CD-4E06-BAA5-FEC3064F5108}"/>
    <hyperlink ref="B21" r:id="rId2" display="https://www.forbes.com/advisor/investing/fed-funds-rate-history/" xr:uid="{2FF7B891-2F63-4561-A70A-189F56A5BC07}"/>
  </hyperlinks>
  <pageMargins left="0.75" right="0.75" top="1" bottom="1" header="0.5" footer="0.5"/>
  <pageSetup orientation="portrait" r:id="rId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4154A-940C-4637-A7AE-B1063E928ED2}">
  <dimension ref="B1:K29"/>
  <sheetViews>
    <sheetView zoomScale="115" zoomScaleNormal="115" workbookViewId="0">
      <selection activeCell="G4" sqref="G4"/>
    </sheetView>
  </sheetViews>
  <sheetFormatPr defaultColWidth="9.140625" defaultRowHeight="13.5" x14ac:dyDescent="0.25"/>
  <cols>
    <col min="1" max="1" width="3.4257812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7" width="10.7109375" style="309" customWidth="1"/>
    <col min="8" max="8" width="9.140625" style="309"/>
    <col min="9" max="9" width="10.85546875" style="309" customWidth="1"/>
    <col min="10" max="11" width="8.42578125" style="309" hidden="1" customWidth="1"/>
    <col min="12" max="13" width="8.28515625" style="309" customWidth="1"/>
    <col min="14" max="15" width="9.140625" style="309"/>
    <col min="16" max="16" width="10" style="309" bestFit="1" customWidth="1"/>
    <col min="17" max="17" width="9.28515625" style="309" bestFit="1" customWidth="1"/>
    <col min="18" max="16384" width="9.140625" style="309"/>
  </cols>
  <sheetData>
    <row r="1" spans="2:8" ht="15.75" thickBot="1" x14ac:dyDescent="0.35">
      <c r="B1" s="418"/>
      <c r="C1" s="419">
        <f>'Table 5.8'!C2</f>
        <v>2021</v>
      </c>
      <c r="D1" s="419">
        <f>'Table 5.8'!D2</f>
        <v>2022</v>
      </c>
      <c r="E1" s="419">
        <f>'Table 5.8'!E2</f>
        <v>2023</v>
      </c>
      <c r="F1" s="419">
        <f>'Table 5.8'!F2</f>
        <v>2024</v>
      </c>
    </row>
    <row r="2" spans="2:8" x14ac:dyDescent="0.25">
      <c r="B2" s="409" t="s">
        <v>249</v>
      </c>
      <c r="C2" s="383">
        <v>5050.6579004249588</v>
      </c>
      <c r="D2" s="383">
        <v>5550.1121138923572</v>
      </c>
      <c r="E2" s="752">
        <v>6034.3461049258131</v>
      </c>
      <c r="F2" s="425">
        <v>6386.1739362808803</v>
      </c>
    </row>
    <row r="3" spans="2:8" x14ac:dyDescent="0.25">
      <c r="B3" s="409" t="s">
        <v>251</v>
      </c>
      <c r="C3" s="397">
        <f>C5/C2*100</f>
        <v>4.4094339535554115</v>
      </c>
      <c r="D3" s="397">
        <f>D5/D2*100</f>
        <v>9.1243939871485935</v>
      </c>
      <c r="E3" s="397">
        <f>E5/E2*100</f>
        <v>7.510322009870392</v>
      </c>
      <c r="F3" s="412">
        <f>F5/F2*100</f>
        <v>6.3452693311073229</v>
      </c>
    </row>
    <row r="4" spans="2:8" x14ac:dyDescent="0.25">
      <c r="B4" s="410"/>
      <c r="C4" s="334"/>
      <c r="D4" s="334"/>
      <c r="E4" s="334"/>
      <c r="F4" s="404"/>
    </row>
    <row r="5" spans="2:8" x14ac:dyDescent="0.25">
      <c r="B5" s="410" t="s">
        <v>250</v>
      </c>
      <c r="C5" s="365">
        <f>C6+C7</f>
        <v>222.70542433926701</v>
      </c>
      <c r="D5" s="365">
        <f t="shared" ref="D5:F5" si="0">D6+D7</f>
        <v>506.41409599999997</v>
      </c>
      <c r="E5" s="365">
        <f t="shared" si="0"/>
        <v>453.19882367000002</v>
      </c>
      <c r="F5" s="411">
        <f t="shared" si="0"/>
        <v>405.21993621000001</v>
      </c>
      <c r="G5" s="384"/>
      <c r="H5" s="314"/>
    </row>
    <row r="6" spans="2:8" x14ac:dyDescent="0.25">
      <c r="B6" s="410" t="s">
        <v>252</v>
      </c>
      <c r="C6" s="413">
        <v>0</v>
      </c>
      <c r="D6" s="413">
        <v>0</v>
      </c>
      <c r="E6" s="413">
        <v>0</v>
      </c>
      <c r="F6" s="414">
        <v>0</v>
      </c>
      <c r="G6" s="383"/>
      <c r="H6" s="314"/>
    </row>
    <row r="7" spans="2:8" ht="15.75" thickBot="1" x14ac:dyDescent="0.35">
      <c r="B7" s="415" t="s">
        <v>253</v>
      </c>
      <c r="C7" s="416">
        <v>222.70542433926701</v>
      </c>
      <c r="D7" s="416">
        <v>506.41409599999997</v>
      </c>
      <c r="E7" s="416">
        <v>453.19882367000002</v>
      </c>
      <c r="F7" s="417">
        <v>405.21993621000001</v>
      </c>
      <c r="G7" s="382"/>
    </row>
    <row r="8" spans="2:8" x14ac:dyDescent="0.25">
      <c r="G8" s="314"/>
      <c r="H8" s="314"/>
    </row>
    <row r="9" spans="2:8" ht="15" x14ac:dyDescent="0.3">
      <c r="B9" s="310" t="s">
        <v>261</v>
      </c>
      <c r="G9" s="314"/>
      <c r="H9" s="314"/>
    </row>
    <row r="10" spans="2:8" x14ac:dyDescent="0.25">
      <c r="B10" s="309" t="s">
        <v>260</v>
      </c>
      <c r="G10" s="314"/>
    </row>
    <row r="12" spans="2:8" x14ac:dyDescent="0.25">
      <c r="C12" s="316"/>
      <c r="D12" s="316"/>
      <c r="E12" s="316"/>
      <c r="F12" s="316"/>
    </row>
    <row r="14" spans="2:8" ht="15" x14ac:dyDescent="0.3">
      <c r="C14" s="382"/>
      <c r="D14" s="382"/>
      <c r="E14" s="382"/>
      <c r="F14" s="382"/>
      <c r="G14" s="386"/>
    </row>
    <row r="15" spans="2:8" x14ac:dyDescent="0.25">
      <c r="H15" s="314"/>
    </row>
    <row r="16" spans="2:8" x14ac:dyDescent="0.25">
      <c r="G16" s="387"/>
      <c r="H16" s="314"/>
    </row>
    <row r="18" spans="2:7" x14ac:dyDescent="0.25">
      <c r="C18" s="314"/>
      <c r="D18" s="314"/>
      <c r="E18" s="314"/>
      <c r="F18" s="314"/>
      <c r="G18" s="314"/>
    </row>
    <row r="20" spans="2:7" x14ac:dyDescent="0.25">
      <c r="C20" s="316"/>
      <c r="D20" s="316"/>
      <c r="E20" s="316"/>
      <c r="F20" s="316"/>
      <c r="G20" s="314"/>
    </row>
    <row r="21" spans="2:7" x14ac:dyDescent="0.25">
      <c r="C21" s="385"/>
      <c r="D21" s="385"/>
      <c r="E21" s="385"/>
      <c r="F21" s="385"/>
      <c r="G21" s="314"/>
    </row>
    <row r="22" spans="2:7" x14ac:dyDescent="0.25">
      <c r="C22" s="314"/>
      <c r="D22" s="314"/>
      <c r="E22" s="314"/>
      <c r="F22" s="314"/>
      <c r="G22" s="314"/>
    </row>
    <row r="23" spans="2:7" x14ac:dyDescent="0.25">
      <c r="C23" s="316"/>
      <c r="D23" s="316"/>
      <c r="E23" s="316"/>
      <c r="F23" s="316"/>
      <c r="G23" s="314"/>
    </row>
    <row r="24" spans="2:7" x14ac:dyDescent="0.25">
      <c r="B24" s="309" t="s">
        <v>274</v>
      </c>
    </row>
    <row r="25" spans="2:7" x14ac:dyDescent="0.25">
      <c r="C25" s="316"/>
      <c r="D25" s="316"/>
      <c r="E25" s="316"/>
      <c r="F25" s="316"/>
    </row>
    <row r="27" spans="2:7" x14ac:dyDescent="0.25">
      <c r="C27" s="316"/>
      <c r="D27" s="316"/>
      <c r="E27" s="316"/>
      <c r="F27" s="316"/>
    </row>
    <row r="29" spans="2:7" x14ac:dyDescent="0.25">
      <c r="C29" s="316"/>
      <c r="D29" s="316"/>
      <c r="E29" s="316"/>
      <c r="F29" s="316"/>
    </row>
  </sheetData>
  <pageMargins left="0.7" right="0.7" top="0.75" bottom="0.75" header="0.3" footer="0.3"/>
  <pageSetup scale="27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BBC3F-DA2A-4029-AE27-CFD6F0A66A28}">
  <dimension ref="A1:H15"/>
  <sheetViews>
    <sheetView zoomScale="115" zoomScaleNormal="115" workbookViewId="0">
      <selection activeCell="H6" sqref="H6"/>
    </sheetView>
  </sheetViews>
  <sheetFormatPr defaultColWidth="9.140625" defaultRowHeight="13.5" x14ac:dyDescent="0.25"/>
  <cols>
    <col min="1" max="1" width="1.42578125" style="309" customWidth="1"/>
    <col min="2" max="2" width="40.5703125" style="309" customWidth="1"/>
    <col min="3" max="3" width="8.7109375" style="309" customWidth="1"/>
    <col min="4" max="4" width="10.140625" style="309" bestFit="1" customWidth="1"/>
    <col min="5" max="5" width="9.7109375" style="309" bestFit="1" customWidth="1"/>
    <col min="6" max="6" width="9.7109375" style="309" customWidth="1"/>
    <col min="7" max="16384" width="9.140625" style="309"/>
  </cols>
  <sheetData>
    <row r="1" spans="1:8" ht="15.75" thickBot="1" x14ac:dyDescent="0.35">
      <c r="B1" s="318" t="s">
        <v>262</v>
      </c>
      <c r="C1" s="334"/>
      <c r="D1" s="334"/>
      <c r="E1" s="334"/>
      <c r="F1" s="334"/>
    </row>
    <row r="2" spans="1:8" ht="15.75" thickBot="1" x14ac:dyDescent="0.35">
      <c r="B2" s="391"/>
      <c r="C2" s="389">
        <f>'Figure 5.3'!C1</f>
        <v>2021</v>
      </c>
      <c r="D2" s="389">
        <f>'Figure 5.3'!D1</f>
        <v>2022</v>
      </c>
      <c r="E2" s="389">
        <f>'Figure 5.3'!E1</f>
        <v>2023</v>
      </c>
      <c r="F2" s="389">
        <f>'Figure 5.3'!F1</f>
        <v>2024</v>
      </c>
    </row>
    <row r="3" spans="1:8" x14ac:dyDescent="0.25">
      <c r="A3" s="404"/>
      <c r="B3" s="403" t="s">
        <v>246</v>
      </c>
      <c r="C3" s="329">
        <v>1.2109155116424981</v>
      </c>
      <c r="D3" s="329">
        <v>1.5515990400178601</v>
      </c>
      <c r="E3" s="809">
        <v>1.7420735089367578</v>
      </c>
      <c r="F3" s="407">
        <v>1.5244906016955542</v>
      </c>
    </row>
    <row r="4" spans="1:8" x14ac:dyDescent="0.25">
      <c r="A4" s="404"/>
      <c r="B4" s="403" t="s">
        <v>247</v>
      </c>
      <c r="C4" s="329">
        <v>0.90805991821661725</v>
      </c>
      <c r="D4" s="329">
        <v>1.1029506925954551</v>
      </c>
      <c r="E4" s="329">
        <v>1.1888415704468773</v>
      </c>
      <c r="F4" s="407">
        <v>1.0220975759707076</v>
      </c>
    </row>
    <row r="5" spans="1:8" ht="14.25" thickBot="1" x14ac:dyDescent="0.3">
      <c r="A5" s="404"/>
      <c r="B5" s="405" t="s">
        <v>248</v>
      </c>
      <c r="C5" s="406">
        <v>4.7719726852087891</v>
      </c>
      <c r="D5" s="406">
        <v>5.9940133304741456</v>
      </c>
      <c r="E5" s="406">
        <v>6.7670721883265603</v>
      </c>
      <c r="F5" s="408">
        <v>5.7914076827867058</v>
      </c>
    </row>
    <row r="6" spans="1:8" x14ac:dyDescent="0.25">
      <c r="B6" s="347" t="s">
        <v>275</v>
      </c>
      <c r="H6" s="334"/>
    </row>
    <row r="15" spans="1:8" x14ac:dyDescent="0.25">
      <c r="B15" s="334"/>
    </row>
  </sheetData>
  <pageMargins left="0.7" right="0.7" top="0.75" bottom="0.75" header="0.3" footer="0.3"/>
  <pageSetup scale="27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C7697-82AA-422B-BB7B-AD5FC0A5EC84}">
  <dimension ref="B2:H20"/>
  <sheetViews>
    <sheetView tabSelected="1" workbookViewId="0">
      <selection activeCell="G31" sqref="G31"/>
    </sheetView>
  </sheetViews>
  <sheetFormatPr defaultRowHeight="15" x14ac:dyDescent="0.25"/>
  <cols>
    <col min="2" max="2" width="34" customWidth="1"/>
    <col min="6" max="6" width="10.42578125" customWidth="1"/>
  </cols>
  <sheetData>
    <row r="2" spans="2:8" x14ac:dyDescent="0.25">
      <c r="B2" s="432" t="s">
        <v>485</v>
      </c>
    </row>
    <row r="3" spans="2:8" ht="16.5" x14ac:dyDescent="0.3">
      <c r="B3" s="525"/>
      <c r="C3" s="526"/>
      <c r="D3" s="526"/>
      <c r="E3" s="526"/>
      <c r="F3" s="715" t="s">
        <v>391</v>
      </c>
      <c r="G3" s="807" t="s">
        <v>392</v>
      </c>
      <c r="H3" s="807"/>
    </row>
    <row r="4" spans="2:8" ht="16.5" x14ac:dyDescent="0.3">
      <c r="B4" s="525"/>
      <c r="C4" s="527">
        <v>2021</v>
      </c>
      <c r="D4" s="527">
        <v>2022</v>
      </c>
      <c r="E4" s="527">
        <v>2023</v>
      </c>
      <c r="F4" s="716">
        <v>2024</v>
      </c>
      <c r="G4" s="528">
        <v>2025</v>
      </c>
      <c r="H4" s="528">
        <v>2026</v>
      </c>
    </row>
    <row r="5" spans="2:8" ht="16.5" x14ac:dyDescent="0.3">
      <c r="B5" s="529" t="s">
        <v>282</v>
      </c>
      <c r="C5" s="529"/>
      <c r="D5" s="529"/>
      <c r="E5" s="529"/>
      <c r="F5" s="717"/>
      <c r="G5" s="530"/>
      <c r="H5" s="530"/>
    </row>
    <row r="6" spans="2:8" ht="15.75" x14ac:dyDescent="0.25">
      <c r="B6" s="531" t="s">
        <v>393</v>
      </c>
      <c r="C6" s="532">
        <v>-4.9548073220056388</v>
      </c>
      <c r="D6" s="532">
        <v>4.9049295421011996</v>
      </c>
      <c r="E6" s="532">
        <v>5.1563299197405543</v>
      </c>
      <c r="F6" s="718">
        <v>4.1748060934543307</v>
      </c>
      <c r="G6" s="533">
        <v>2.8</v>
      </c>
      <c r="H6" s="533">
        <v>2.2119795436856604</v>
      </c>
    </row>
    <row r="7" spans="2:8" ht="15.75" x14ac:dyDescent="0.25">
      <c r="B7" s="531" t="s">
        <v>3</v>
      </c>
      <c r="C7" s="534">
        <v>-2.214</v>
      </c>
      <c r="D7" s="534">
        <v>5.8</v>
      </c>
      <c r="E7" s="534">
        <v>1.9359999999999999</v>
      </c>
      <c r="F7" s="718">
        <v>2.5310000000000001</v>
      </c>
      <c r="G7" s="533">
        <v>2.7250000000000001</v>
      </c>
      <c r="H7" s="533">
        <v>1.881</v>
      </c>
    </row>
    <row r="8" spans="2:8" ht="15.75" x14ac:dyDescent="0.25">
      <c r="B8" s="531" t="s">
        <v>1</v>
      </c>
      <c r="C8" s="534">
        <v>-2.69</v>
      </c>
      <c r="D8" s="534">
        <v>6.4720000000000004</v>
      </c>
      <c r="E8" s="534">
        <v>3.4590000000000001</v>
      </c>
      <c r="F8" s="718">
        <v>3.214</v>
      </c>
      <c r="G8" s="533">
        <v>3.1789999999999998</v>
      </c>
      <c r="H8" s="533">
        <v>3.234</v>
      </c>
    </row>
    <row r="9" spans="2:8" ht="15.75" x14ac:dyDescent="0.25">
      <c r="B9" s="531" t="s">
        <v>394</v>
      </c>
      <c r="C9" s="534">
        <v>-3.9380000000000002</v>
      </c>
      <c r="D9" s="534">
        <v>5.72</v>
      </c>
      <c r="E9" s="534">
        <v>2.6230000000000002</v>
      </c>
      <c r="F9" s="718">
        <v>1.63</v>
      </c>
      <c r="G9" s="533">
        <v>1.7410000000000001</v>
      </c>
      <c r="H9" s="533">
        <v>1.772</v>
      </c>
    </row>
    <row r="10" spans="2:8" ht="15.75" x14ac:dyDescent="0.25">
      <c r="B10" s="437"/>
      <c r="C10" s="437"/>
      <c r="D10" s="437"/>
      <c r="E10" s="437"/>
      <c r="F10" s="719"/>
      <c r="G10" s="535"/>
      <c r="H10" s="535"/>
    </row>
    <row r="11" spans="2:8" ht="16.5" x14ac:dyDescent="0.3">
      <c r="B11" s="536" t="s">
        <v>395</v>
      </c>
      <c r="C11" s="537"/>
      <c r="D11" s="537"/>
      <c r="E11" s="537"/>
      <c r="F11" s="720"/>
      <c r="G11" s="538"/>
      <c r="H11" s="538"/>
    </row>
    <row r="12" spans="2:8" ht="15.75" x14ac:dyDescent="0.25">
      <c r="B12" s="531" t="s">
        <v>393</v>
      </c>
      <c r="C12" s="539">
        <v>0.98871240014477735</v>
      </c>
      <c r="D12" s="539">
        <v>3.3201216371353723</v>
      </c>
      <c r="E12" s="539">
        <v>9.5195390937795565</v>
      </c>
      <c r="F12" s="718">
        <v>3.8</v>
      </c>
      <c r="G12" s="533">
        <v>2.1011335506891653</v>
      </c>
      <c r="H12" s="533">
        <v>2.1574752849034926</v>
      </c>
    </row>
    <row r="13" spans="2:8" ht="15.75" x14ac:dyDescent="0.25">
      <c r="B13" s="531" t="s">
        <v>3</v>
      </c>
      <c r="C13" s="534">
        <v>1.2490000000000001</v>
      </c>
      <c r="D13" s="534">
        <v>4.6820000000000004</v>
      </c>
      <c r="E13" s="534">
        <v>7.992</v>
      </c>
      <c r="F13" s="718">
        <v>4.1280000000000001</v>
      </c>
      <c r="G13" s="533">
        <v>2.907</v>
      </c>
      <c r="H13" s="533">
        <v>2</v>
      </c>
    </row>
    <row r="14" spans="2:8" ht="15.75" x14ac:dyDescent="0.25">
      <c r="B14" s="531" t="s">
        <v>394</v>
      </c>
      <c r="C14" s="534">
        <v>0.68500000000000005</v>
      </c>
      <c r="D14" s="534">
        <v>3.1080000000000001</v>
      </c>
      <c r="E14" s="534">
        <v>7.282</v>
      </c>
      <c r="F14" s="718">
        <v>4.5979999999999999</v>
      </c>
      <c r="G14" s="533">
        <v>2.617</v>
      </c>
      <c r="H14" s="533">
        <v>2.0489999999999999</v>
      </c>
    </row>
    <row r="15" spans="2:8" ht="15.75" x14ac:dyDescent="0.25">
      <c r="B15" s="437"/>
      <c r="C15" s="437"/>
      <c r="D15" s="437"/>
      <c r="E15" s="437"/>
      <c r="F15" s="719"/>
      <c r="G15" s="535"/>
      <c r="H15" s="535"/>
    </row>
    <row r="16" spans="2:8" ht="16.5" x14ac:dyDescent="0.3">
      <c r="B16" s="536" t="s">
        <v>396</v>
      </c>
      <c r="C16" s="537"/>
      <c r="D16" s="537"/>
      <c r="E16" s="537"/>
      <c r="F16" s="720"/>
      <c r="G16" s="538"/>
      <c r="H16" s="538"/>
    </row>
    <row r="17" spans="2:8" ht="15.75" x14ac:dyDescent="0.25">
      <c r="B17" s="531" t="s">
        <v>393</v>
      </c>
      <c r="C17" s="534">
        <v>5.18862554925665</v>
      </c>
      <c r="D17" s="534">
        <v>5.6866605077005179</v>
      </c>
      <c r="E17" s="534">
        <v>2.1308870376051452</v>
      </c>
      <c r="F17" s="718">
        <v>3.318859585884129</v>
      </c>
      <c r="G17" s="533">
        <v>2.9223391268603844</v>
      </c>
      <c r="H17" s="533">
        <v>3.1497495541447726</v>
      </c>
    </row>
    <row r="18" spans="2:8" ht="15.75" x14ac:dyDescent="0.25">
      <c r="B18" s="531" t="s">
        <v>3</v>
      </c>
      <c r="C18" s="534">
        <v>8.0920000000000005</v>
      </c>
      <c r="D18" s="534">
        <v>5.35</v>
      </c>
      <c r="E18" s="534">
        <v>3.633</v>
      </c>
      <c r="F18" s="718">
        <v>3.625</v>
      </c>
      <c r="G18" s="533">
        <v>3.9929999999999999</v>
      </c>
      <c r="H18" s="533">
        <v>4.2210000000000001</v>
      </c>
    </row>
    <row r="19" spans="2:8" ht="15.75" x14ac:dyDescent="0.25">
      <c r="B19" s="531" t="s">
        <v>394</v>
      </c>
      <c r="C19" s="534">
        <v>6.6180000000000003</v>
      </c>
      <c r="D19" s="534">
        <v>5.617</v>
      </c>
      <c r="E19" s="534">
        <v>4.5010000000000003</v>
      </c>
      <c r="F19" s="718">
        <v>4.4390000000000001</v>
      </c>
      <c r="G19" s="533">
        <v>4.6360000000000001</v>
      </c>
      <c r="H19" s="533">
        <v>4.6669999999999998</v>
      </c>
    </row>
    <row r="20" spans="2:8" x14ac:dyDescent="0.25">
      <c r="B20" s="403"/>
      <c r="C20" s="403"/>
      <c r="D20" s="403"/>
      <c r="E20" s="403"/>
      <c r="F20" s="721"/>
      <c r="G20" s="540"/>
      <c r="H20" s="540"/>
    </row>
  </sheetData>
  <mergeCells count="1">
    <mergeCell ref="G3:H3"/>
  </mergeCells>
  <pageMargins left="0.7" right="0.7" top="0.75" bottom="0.75" header="0.3" footer="0.3"/>
  <pageSetup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8C135-BCF1-4A38-8D60-46717B9D5CDC}">
  <dimension ref="B2:H28"/>
  <sheetViews>
    <sheetView workbookViewId="0">
      <selection activeCell="C28" sqref="C28"/>
    </sheetView>
  </sheetViews>
  <sheetFormatPr defaultRowHeight="15" x14ac:dyDescent="0.25"/>
  <cols>
    <col min="2" max="2" width="45.42578125" customWidth="1"/>
  </cols>
  <sheetData>
    <row r="2" spans="2:8" ht="15.75" thickBot="1" x14ac:dyDescent="0.3">
      <c r="B2" s="432" t="s">
        <v>397</v>
      </c>
    </row>
    <row r="3" spans="2:8" ht="28.5" thickBot="1" x14ac:dyDescent="0.35">
      <c r="B3" s="446"/>
      <c r="C3" s="447">
        <v>2021</v>
      </c>
      <c r="D3" s="447">
        <v>2022</v>
      </c>
      <c r="E3" s="447" t="s">
        <v>277</v>
      </c>
      <c r="F3" s="448" t="s">
        <v>463</v>
      </c>
      <c r="G3" s="541" t="s">
        <v>484</v>
      </c>
      <c r="H3" s="542" t="s">
        <v>75</v>
      </c>
    </row>
    <row r="4" spans="2:8" ht="15.75" x14ac:dyDescent="0.3">
      <c r="B4" s="450"/>
      <c r="C4" s="808" t="s">
        <v>398</v>
      </c>
      <c r="D4" s="808"/>
      <c r="E4" s="808"/>
      <c r="F4" s="808"/>
      <c r="G4" s="808"/>
      <c r="H4" s="451"/>
    </row>
    <row r="5" spans="2:8" ht="15.75" x14ac:dyDescent="0.3">
      <c r="B5" s="450"/>
      <c r="C5" s="453"/>
      <c r="D5" s="453"/>
      <c r="E5" s="453"/>
      <c r="F5" s="543"/>
      <c r="G5" s="544"/>
      <c r="H5" s="545"/>
    </row>
    <row r="6" spans="2:8" ht="15.75" x14ac:dyDescent="0.3">
      <c r="B6" s="452" t="s">
        <v>286</v>
      </c>
      <c r="C6" s="453">
        <v>27.847716991748356</v>
      </c>
      <c r="D6" s="453">
        <v>30.716081722946093</v>
      </c>
      <c r="E6" s="453">
        <v>31.15343765047642</v>
      </c>
      <c r="F6" s="454">
        <v>29.354189153386699</v>
      </c>
      <c r="G6" s="546">
        <v>30.009750422757584</v>
      </c>
      <c r="H6" s="455">
        <f>G6/F6*100-100</f>
        <v>2.2332801153025486</v>
      </c>
    </row>
    <row r="7" spans="2:8" x14ac:dyDescent="0.25">
      <c r="B7" s="456" t="s">
        <v>287</v>
      </c>
      <c r="C7" s="457">
        <v>16.913842852527974</v>
      </c>
      <c r="D7" s="457">
        <v>18.494637520118527</v>
      </c>
      <c r="E7" s="457">
        <v>18.443440103143704</v>
      </c>
      <c r="F7" s="458">
        <v>16.291530920361019</v>
      </c>
      <c r="G7" s="547">
        <v>16.597025557629568</v>
      </c>
      <c r="H7" s="459">
        <f>G7/F7*100-100</f>
        <v>1.8751745232655992</v>
      </c>
    </row>
    <row r="8" spans="2:8" x14ac:dyDescent="0.25">
      <c r="B8" s="456" t="s">
        <v>288</v>
      </c>
      <c r="C8" s="457">
        <v>10.933874139220382</v>
      </c>
      <c r="D8" s="457">
        <v>12.221444202827566</v>
      </c>
      <c r="E8" s="457">
        <v>12.709997547332714</v>
      </c>
      <c r="F8" s="458">
        <v>13.06265823302568</v>
      </c>
      <c r="G8" s="547">
        <v>13.412724865128016</v>
      </c>
      <c r="H8" s="459">
        <f t="shared" ref="H8:H25" si="0">G8/F8*100-100</f>
        <v>2.679903476440046</v>
      </c>
    </row>
    <row r="9" spans="2:8" x14ac:dyDescent="0.25">
      <c r="B9" s="450"/>
      <c r="C9" s="457"/>
      <c r="D9" s="457"/>
      <c r="E9" s="457"/>
      <c r="F9" s="458"/>
      <c r="G9" s="547"/>
      <c r="H9" s="459"/>
    </row>
    <row r="10" spans="2:8" ht="15.75" x14ac:dyDescent="0.3">
      <c r="B10" s="452" t="s">
        <v>289</v>
      </c>
      <c r="C10" s="453">
        <v>217.22916702376062</v>
      </c>
      <c r="D10" s="453">
        <v>235.09759081176657</v>
      </c>
      <c r="E10" s="453">
        <v>242.66449606444701</v>
      </c>
      <c r="F10" s="454">
        <v>250.62406431218682</v>
      </c>
      <c r="G10" s="546">
        <v>256.40414210854692</v>
      </c>
      <c r="H10" s="455">
        <f t="shared" si="0"/>
        <v>2.3062740651912179</v>
      </c>
    </row>
    <row r="11" spans="2:8" x14ac:dyDescent="0.25">
      <c r="B11" s="456" t="s">
        <v>290</v>
      </c>
      <c r="C11" s="457">
        <v>38.031652726352497</v>
      </c>
      <c r="D11" s="457">
        <v>41.983732372634805</v>
      </c>
      <c r="E11" s="457">
        <v>40.168743969280413</v>
      </c>
      <c r="F11" s="458">
        <v>41.253410540695839</v>
      </c>
      <c r="G11" s="547">
        <v>42.058719961997532</v>
      </c>
      <c r="H11" s="459">
        <f t="shared" si="0"/>
        <v>1.9521038642544823</v>
      </c>
    </row>
    <row r="12" spans="2:8" x14ac:dyDescent="0.25">
      <c r="B12" s="456" t="s">
        <v>291</v>
      </c>
      <c r="C12" s="457">
        <v>179.19751429740813</v>
      </c>
      <c r="D12" s="457">
        <v>193.11385843913177</v>
      </c>
      <c r="E12" s="457">
        <v>202.49575209516658</v>
      </c>
      <c r="F12" s="458">
        <v>209.37065377149096</v>
      </c>
      <c r="G12" s="547">
        <v>214.3454221465494</v>
      </c>
      <c r="H12" s="459">
        <f t="shared" si="0"/>
        <v>2.3760580986139246</v>
      </c>
    </row>
    <row r="13" spans="2:8" x14ac:dyDescent="0.25">
      <c r="B13" s="450"/>
      <c r="C13" s="457"/>
      <c r="D13" s="457"/>
      <c r="E13" s="457"/>
      <c r="F13" s="458"/>
      <c r="G13" s="547"/>
      <c r="H13" s="459"/>
    </row>
    <row r="14" spans="2:8" ht="15.75" x14ac:dyDescent="0.3">
      <c r="B14" s="452" t="s">
        <v>292</v>
      </c>
      <c r="C14" s="453">
        <v>3848.4173602286255</v>
      </c>
      <c r="D14" s="453">
        <v>3981.1995580417797</v>
      </c>
      <c r="E14" s="453">
        <v>4204.0822171663467</v>
      </c>
      <c r="F14" s="454">
        <v>4394.5758239213437</v>
      </c>
      <c r="G14" s="546">
        <v>4516.4225689158638</v>
      </c>
      <c r="H14" s="455">
        <f t="shared" si="0"/>
        <v>2.772662251752763</v>
      </c>
    </row>
    <row r="15" spans="2:8" x14ac:dyDescent="0.25">
      <c r="B15" s="456" t="s">
        <v>293</v>
      </c>
      <c r="C15" s="457">
        <v>101.30072125976565</v>
      </c>
      <c r="D15" s="457">
        <v>103.20202833571057</v>
      </c>
      <c r="E15" s="457">
        <v>107.2297492546724</v>
      </c>
      <c r="F15" s="458">
        <v>117.33290724818124</v>
      </c>
      <c r="G15" s="547">
        <v>121.8267954616768</v>
      </c>
      <c r="H15" s="459">
        <f t="shared" si="0"/>
        <v>3.8300322721827058</v>
      </c>
    </row>
    <row r="16" spans="2:8" ht="27" x14ac:dyDescent="0.25">
      <c r="B16" s="456" t="s">
        <v>294</v>
      </c>
      <c r="C16" s="457">
        <v>287.18649561842301</v>
      </c>
      <c r="D16" s="457">
        <v>294.41560211640677</v>
      </c>
      <c r="E16" s="457">
        <v>307.29848336890853</v>
      </c>
      <c r="F16" s="458">
        <v>317.48887620207114</v>
      </c>
      <c r="G16" s="547">
        <v>325.84627884107192</v>
      </c>
      <c r="H16" s="459">
        <f t="shared" si="0"/>
        <v>2.6323450254306096</v>
      </c>
    </row>
    <row r="17" spans="2:8" x14ac:dyDescent="0.25">
      <c r="B17" s="456" t="s">
        <v>295</v>
      </c>
      <c r="C17" s="457">
        <v>122.4071583861364</v>
      </c>
      <c r="D17" s="457">
        <v>105.58586834082556</v>
      </c>
      <c r="E17" s="457">
        <v>168.56663045823237</v>
      </c>
      <c r="F17" s="458">
        <v>226.55266424918324</v>
      </c>
      <c r="G17" s="547">
        <v>253.13948542905663</v>
      </c>
      <c r="H17" s="459">
        <f t="shared" si="0"/>
        <v>11.735382264421659</v>
      </c>
    </row>
    <row r="18" spans="2:8" x14ac:dyDescent="0.25">
      <c r="B18" s="456" t="s">
        <v>296</v>
      </c>
      <c r="C18" s="457">
        <v>211.45028547128516</v>
      </c>
      <c r="D18" s="457">
        <v>208.81837313520236</v>
      </c>
      <c r="E18" s="457">
        <v>242.53110344167479</v>
      </c>
      <c r="F18" s="458">
        <v>257.05209641042848</v>
      </c>
      <c r="G18" s="547">
        <v>263.55918947531842</v>
      </c>
      <c r="H18" s="459">
        <f t="shared" si="0"/>
        <v>2.5314296812815087</v>
      </c>
    </row>
    <row r="19" spans="2:8" x14ac:dyDescent="0.25">
      <c r="B19" s="456" t="s">
        <v>297</v>
      </c>
      <c r="C19" s="457">
        <v>1395.9669119187033</v>
      </c>
      <c r="D19" s="457">
        <v>1438.9928763966552</v>
      </c>
      <c r="E19" s="457">
        <v>1480.2470848614666</v>
      </c>
      <c r="F19" s="458">
        <v>1520.5517765434975</v>
      </c>
      <c r="G19" s="547">
        <v>1555.6484262533613</v>
      </c>
      <c r="H19" s="459">
        <f t="shared" si="0"/>
        <v>2.3081522281105862</v>
      </c>
    </row>
    <row r="20" spans="2:8" x14ac:dyDescent="0.25">
      <c r="B20" s="456" t="s">
        <v>298</v>
      </c>
      <c r="C20" s="457">
        <v>727.38794574249323</v>
      </c>
      <c r="D20" s="457">
        <v>763.06740638785914</v>
      </c>
      <c r="E20" s="457">
        <v>778.07014521148824</v>
      </c>
      <c r="F20" s="458">
        <v>790.66717100700964</v>
      </c>
      <c r="G20" s="547">
        <v>804.56572226108153</v>
      </c>
      <c r="H20" s="459">
        <f t="shared" si="0"/>
        <v>1.7578257658491765</v>
      </c>
    </row>
    <row r="21" spans="2:8" x14ac:dyDescent="0.25">
      <c r="B21" s="548" t="s">
        <v>299</v>
      </c>
      <c r="C21" s="457">
        <v>368.06517968331849</v>
      </c>
      <c r="D21" s="457">
        <v>376.35908660004742</v>
      </c>
      <c r="E21" s="457">
        <v>375.54615559908524</v>
      </c>
      <c r="F21" s="458">
        <v>388.88720495529952</v>
      </c>
      <c r="G21" s="547">
        <v>390.05118927277988</v>
      </c>
      <c r="H21" s="459">
        <f t="shared" si="0"/>
        <v>0.29931154911979263</v>
      </c>
    </row>
    <row r="22" spans="2:8" x14ac:dyDescent="0.25">
      <c r="B22" s="456" t="s">
        <v>300</v>
      </c>
      <c r="C22" s="457">
        <v>176.42972831619525</v>
      </c>
      <c r="D22" s="457">
        <v>208.52101773115899</v>
      </c>
      <c r="E22" s="457">
        <v>224.54804513220583</v>
      </c>
      <c r="F22" s="458">
        <v>236.09334619398976</v>
      </c>
      <c r="G22" s="547">
        <v>243.56966915430237</v>
      </c>
      <c r="H22" s="459">
        <f t="shared" si="0"/>
        <v>3.166680925505446</v>
      </c>
    </row>
    <row r="23" spans="2:8" x14ac:dyDescent="0.25">
      <c r="B23" s="456" t="s">
        <v>301</v>
      </c>
      <c r="C23" s="457">
        <v>355.88271783070297</v>
      </c>
      <c r="D23" s="457">
        <v>376.90503618449458</v>
      </c>
      <c r="E23" s="457">
        <v>398.05553665355274</v>
      </c>
      <c r="F23" s="458">
        <v>410.31554077423004</v>
      </c>
      <c r="G23" s="547">
        <v>423.3089247383121</v>
      </c>
      <c r="H23" s="459">
        <f t="shared" si="0"/>
        <v>3.166680925505446</v>
      </c>
    </row>
    <row r="24" spans="2:8" x14ac:dyDescent="0.25">
      <c r="B24" s="456" t="s">
        <v>302</v>
      </c>
      <c r="C24" s="457">
        <v>102.34021600160187</v>
      </c>
      <c r="D24" s="457">
        <v>105.33226281341896</v>
      </c>
      <c r="E24" s="457">
        <v>121.98928318506069</v>
      </c>
      <c r="F24" s="458">
        <v>129.63424033745329</v>
      </c>
      <c r="G24" s="547">
        <v>134.90688802890244</v>
      </c>
      <c r="H24" s="459">
        <f t="shared" si="0"/>
        <v>4.0673264083037139</v>
      </c>
    </row>
    <row r="25" spans="2:8" ht="15.75" x14ac:dyDescent="0.3">
      <c r="B25" s="549" t="s">
        <v>303</v>
      </c>
      <c r="C25" s="453">
        <v>210.66553050586842</v>
      </c>
      <c r="D25" s="453">
        <v>268.26254850445901</v>
      </c>
      <c r="E25" s="453">
        <v>270.19814415523115</v>
      </c>
      <c r="F25" s="454">
        <v>271.76811459396998</v>
      </c>
      <c r="G25" s="550">
        <v>281.45715524702365</v>
      </c>
      <c r="H25" s="455">
        <f t="shared" si="0"/>
        <v>3.5651866914297159</v>
      </c>
    </row>
    <row r="26" spans="2:8" x14ac:dyDescent="0.25">
      <c r="B26" s="450"/>
      <c r="C26" s="457"/>
      <c r="D26" s="457"/>
      <c r="E26" s="457"/>
      <c r="F26" s="458"/>
      <c r="G26" s="547"/>
      <c r="H26" s="459"/>
    </row>
    <row r="27" spans="2:8" ht="16.5" thickBot="1" x14ac:dyDescent="0.35">
      <c r="B27" s="452" t="s">
        <v>399</v>
      </c>
      <c r="C27" s="461">
        <f>C6+C10+C14+C25</f>
        <v>4304.1597747500027</v>
      </c>
      <c r="D27" s="461">
        <f t="shared" ref="D27:E27" si="1">D6+D10+D14+D25</f>
        <v>4515.2757790809519</v>
      </c>
      <c r="E27" s="461">
        <f t="shared" si="1"/>
        <v>4748.0982950365014</v>
      </c>
      <c r="F27" s="462">
        <f>F25+F14+F10+F6</f>
        <v>4946.3221919808866</v>
      </c>
      <c r="G27" s="551">
        <f>G25+G14+G10+G6</f>
        <v>5084.2936166941918</v>
      </c>
      <c r="H27" s="459">
        <f>G27/F27*100-100</f>
        <v>2.7893739905780564</v>
      </c>
    </row>
    <row r="28" spans="2:8" ht="15.75" thickBot="1" x14ac:dyDescent="0.3">
      <c r="B28" s="463" t="s">
        <v>305</v>
      </c>
      <c r="C28" s="464">
        <v>-4.9000000000000004</v>
      </c>
      <c r="D28" s="464">
        <f t="shared" ref="D28:E28" si="2">D27/C27*100-100</f>
        <v>4.9049295421012005</v>
      </c>
      <c r="E28" s="464">
        <f t="shared" si="2"/>
        <v>5.156329919740557</v>
      </c>
      <c r="F28" s="465">
        <f>F27/E27*100-100</f>
        <v>4.1748060934543361</v>
      </c>
      <c r="G28" s="552">
        <f>G27/F27*100-100</f>
        <v>2.7893739905780564</v>
      </c>
      <c r="H28" s="466"/>
    </row>
  </sheetData>
  <mergeCells count="1">
    <mergeCell ref="C4:G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07FDF-B67C-4340-A61D-050FA6C0B99D}">
  <dimension ref="A1:F29"/>
  <sheetViews>
    <sheetView workbookViewId="0">
      <selection activeCell="G21" sqref="G21"/>
    </sheetView>
  </sheetViews>
  <sheetFormatPr defaultColWidth="9.140625" defaultRowHeight="15" x14ac:dyDescent="0.25"/>
  <cols>
    <col min="1" max="1" width="9.140625" style="41"/>
    <col min="2" max="16384" width="9.140625" style="43"/>
  </cols>
  <sheetData>
    <row r="1" spans="1:6" x14ac:dyDescent="0.25">
      <c r="B1" s="42" t="s">
        <v>33</v>
      </c>
      <c r="C1" s="42" t="s">
        <v>34</v>
      </c>
      <c r="D1" s="42" t="s">
        <v>35</v>
      </c>
      <c r="F1" s="49" t="s">
        <v>36</v>
      </c>
    </row>
    <row r="2" spans="1:6" x14ac:dyDescent="0.25">
      <c r="B2" s="42"/>
      <c r="C2" s="42"/>
      <c r="D2" s="42"/>
    </row>
    <row r="3" spans="1:6" x14ac:dyDescent="0.25">
      <c r="A3" s="44">
        <v>2003</v>
      </c>
      <c r="B3" s="45">
        <v>1.4008</v>
      </c>
      <c r="C3" s="45">
        <v>0.88331419485911133</v>
      </c>
      <c r="D3" s="45">
        <v>0.6117330397014743</v>
      </c>
    </row>
    <row r="4" spans="1:6" x14ac:dyDescent="0.25">
      <c r="A4" s="44">
        <v>2004</v>
      </c>
      <c r="B4" s="45">
        <v>1.3017000000000001</v>
      </c>
      <c r="C4" s="45">
        <v>0.80398777938575328</v>
      </c>
      <c r="D4" s="45">
        <v>0.54555373704309873</v>
      </c>
    </row>
    <row r="5" spans="1:6" x14ac:dyDescent="0.25">
      <c r="A5" s="44">
        <v>2005</v>
      </c>
      <c r="B5" s="45">
        <v>1.2115</v>
      </c>
      <c r="C5" s="45">
        <v>0.80327737167643998</v>
      </c>
      <c r="D5" s="45">
        <v>0.54932981762250055</v>
      </c>
    </row>
    <row r="6" spans="1:6" x14ac:dyDescent="0.25">
      <c r="A6" s="44">
        <v>2006</v>
      </c>
      <c r="B6" s="45">
        <v>1.1339999999999999</v>
      </c>
      <c r="C6" s="45">
        <v>0.79598821937435327</v>
      </c>
      <c r="D6" s="45">
        <v>0.54247585982423785</v>
      </c>
    </row>
    <row r="7" spans="1:6" x14ac:dyDescent="0.25">
      <c r="A7" s="44">
        <v>2007</v>
      </c>
      <c r="B7" s="45">
        <v>1.0733999999999999</v>
      </c>
      <c r="C7" s="45">
        <v>0.72934140471154552</v>
      </c>
      <c r="D7" s="45">
        <v>0.49950049950049957</v>
      </c>
    </row>
    <row r="8" spans="1:6" x14ac:dyDescent="0.25">
      <c r="A8" s="44">
        <v>2008</v>
      </c>
      <c r="B8" s="45">
        <v>1.0660000000000001</v>
      </c>
      <c r="C8" s="45">
        <v>0.6790710308298249</v>
      </c>
      <c r="D8" s="45">
        <v>0.53922890266918311</v>
      </c>
    </row>
    <row r="9" spans="1:6" x14ac:dyDescent="0.25">
      <c r="A9" s="44">
        <v>2009</v>
      </c>
      <c r="B9" s="45">
        <v>1.1412</v>
      </c>
      <c r="C9" s="45">
        <v>0.71761750986724082</v>
      </c>
      <c r="D9" s="45">
        <v>0.63852882957665535</v>
      </c>
    </row>
    <row r="10" spans="1:6" x14ac:dyDescent="0.25">
      <c r="A10" s="44">
        <v>2010</v>
      </c>
      <c r="B10" s="45">
        <v>1.0298</v>
      </c>
      <c r="C10" s="45">
        <v>0.75409094336777016</v>
      </c>
      <c r="D10" s="45">
        <v>0.64716541548019679</v>
      </c>
    </row>
    <row r="11" spans="1:6" x14ac:dyDescent="0.25">
      <c r="A11" s="44">
        <v>2011</v>
      </c>
      <c r="B11" s="45">
        <v>0.98870000000000002</v>
      </c>
      <c r="C11" s="45">
        <v>0.71782355896920536</v>
      </c>
      <c r="D11" s="45">
        <v>0.62332481456086763</v>
      </c>
    </row>
    <row r="12" spans="1:6" x14ac:dyDescent="0.25">
      <c r="A12" s="44">
        <v>2012</v>
      </c>
      <c r="B12" s="45">
        <v>0.99950000000000006</v>
      </c>
      <c r="C12" s="45">
        <v>0.77766544832413098</v>
      </c>
      <c r="D12" s="45">
        <v>0.63079543304106478</v>
      </c>
    </row>
    <row r="13" spans="1:6" x14ac:dyDescent="0.25">
      <c r="A13" s="44">
        <v>2013</v>
      </c>
      <c r="B13" s="45">
        <v>1.03</v>
      </c>
      <c r="C13" s="45">
        <v>0.75295534974775991</v>
      </c>
      <c r="D13" s="45">
        <v>0.63930443677279114</v>
      </c>
    </row>
    <row r="14" spans="1:6" x14ac:dyDescent="0.25">
      <c r="A14" s="44">
        <v>2014</v>
      </c>
      <c r="B14" s="45">
        <v>1.1043000000000001</v>
      </c>
      <c r="C14" s="45">
        <v>0.75204933443633892</v>
      </c>
      <c r="D14" s="45">
        <v>0.60664887163309877</v>
      </c>
      <c r="F14" s="43" t="s">
        <v>37</v>
      </c>
    </row>
    <row r="15" spans="1:6" x14ac:dyDescent="0.25">
      <c r="A15" s="44">
        <v>2015</v>
      </c>
      <c r="B15" s="45">
        <v>1.2790999999999999</v>
      </c>
      <c r="C15" s="45">
        <v>0.90122566690699357</v>
      </c>
      <c r="D15" s="45">
        <v>0.65427898455901601</v>
      </c>
    </row>
    <row r="16" spans="1:6" x14ac:dyDescent="0.25">
      <c r="A16" s="44">
        <v>2016</v>
      </c>
      <c r="B16" s="45">
        <v>1.3243</v>
      </c>
      <c r="C16" s="45">
        <v>0.90317919075144515</v>
      </c>
      <c r="D16" s="45">
        <v>0.73773515308004434</v>
      </c>
    </row>
    <row r="17" spans="1:6" x14ac:dyDescent="0.25">
      <c r="A17" s="44">
        <v>2017</v>
      </c>
      <c r="B17" s="45">
        <v>1.2984</v>
      </c>
      <c r="C17" s="45">
        <v>0.88487744447394023</v>
      </c>
      <c r="D17" s="45">
        <v>0.77579519006982156</v>
      </c>
    </row>
    <row r="18" spans="1:6" x14ac:dyDescent="0.25">
      <c r="A18" s="44">
        <v>2018</v>
      </c>
      <c r="B18" s="45">
        <v>1.2957000000000001</v>
      </c>
      <c r="C18" s="45">
        <v>0.84623847000084629</v>
      </c>
      <c r="D18" s="45">
        <v>0.74833495472573519</v>
      </c>
    </row>
    <row r="19" spans="1:6" ht="15.75" customHeight="1" x14ac:dyDescent="0.25">
      <c r="A19" s="44">
        <v>2019</v>
      </c>
      <c r="B19" s="45">
        <v>1.3269</v>
      </c>
      <c r="C19" s="45">
        <v>0.89333571556190816</v>
      </c>
      <c r="D19" s="45">
        <v>0.78320802005012535</v>
      </c>
    </row>
    <row r="20" spans="1:6" ht="15.75" customHeight="1" x14ac:dyDescent="0.25">
      <c r="A20" s="44">
        <v>2020</v>
      </c>
      <c r="B20" s="45">
        <v>1.3422000000000001</v>
      </c>
      <c r="C20" s="45">
        <v>0.87642418930762489</v>
      </c>
      <c r="D20" s="45">
        <v>0.77948398160417809</v>
      </c>
    </row>
    <row r="21" spans="1:6" ht="15.75" customHeight="1" x14ac:dyDescent="0.25">
      <c r="A21" s="44">
        <v>2021</v>
      </c>
      <c r="B21" s="45">
        <f>[13]conversion!I10</f>
        <v>1.2533000000000001</v>
      </c>
      <c r="C21" s="45">
        <f>[13]conversion!G10</f>
        <v>0.84530851901944204</v>
      </c>
      <c r="D21" s="45">
        <f>[13]conversion!H10</f>
        <v>0.72653296861377503</v>
      </c>
      <c r="F21" s="46"/>
    </row>
    <row r="22" spans="1:6" x14ac:dyDescent="0.25">
      <c r="A22" s="44">
        <v>2022</v>
      </c>
      <c r="B22" s="45">
        <f>[13]conversion!I11</f>
        <v>1.3013999999999999</v>
      </c>
      <c r="C22" s="45">
        <f>[13]conversion!G11</f>
        <v>0.94930698500094934</v>
      </c>
      <c r="D22" s="45">
        <f>[13]conversion!H11</f>
        <v>0.8083420725891195</v>
      </c>
      <c r="F22" s="46"/>
    </row>
    <row r="23" spans="1:6" x14ac:dyDescent="0.25">
      <c r="A23" s="44">
        <v>2023</v>
      </c>
      <c r="B23" s="45">
        <f>[13]conversion!I12</f>
        <v>1.3493999999999999</v>
      </c>
      <c r="C23" s="45">
        <f>[13]conversion!G12</f>
        <v>0.92447072016270671</v>
      </c>
      <c r="D23" s="45">
        <f>[13]conversion!H12</f>
        <v>0.80385850321543406</v>
      </c>
      <c r="F23" s="46"/>
    </row>
    <row r="24" spans="1:6" x14ac:dyDescent="0.25">
      <c r="A24" s="44">
        <v>2024</v>
      </c>
      <c r="B24" s="45">
        <v>1.3698999999999999</v>
      </c>
      <c r="C24" s="45">
        <v>0.92421439741219946</v>
      </c>
      <c r="D24" s="45">
        <v>0.78241137469681543</v>
      </c>
      <c r="F24" s="46"/>
    </row>
    <row r="25" spans="1:6" x14ac:dyDescent="0.25">
      <c r="B25" s="45"/>
      <c r="C25" s="45"/>
      <c r="D25" s="45"/>
    </row>
    <row r="26" spans="1:6" x14ac:dyDescent="0.25">
      <c r="B26" s="47"/>
      <c r="C26" s="47"/>
      <c r="D26" s="47"/>
    </row>
    <row r="27" spans="1:6" x14ac:dyDescent="0.25">
      <c r="B27" s="47"/>
      <c r="C27" s="47"/>
      <c r="D27" s="47"/>
    </row>
    <row r="29" spans="1:6" x14ac:dyDescent="0.25">
      <c r="B29" s="48"/>
      <c r="C29" s="48"/>
      <c r="D29" s="48"/>
    </row>
  </sheetData>
  <pageMargins left="0.75" right="0.75" top="1" bottom="1" header="0.5" footer="0.5"/>
  <pageSetup paperSize="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4EB0E-127B-45D5-AB43-AF08E7B4B128}">
  <dimension ref="A1:D14"/>
  <sheetViews>
    <sheetView workbookViewId="0">
      <selection activeCell="G30" sqref="G30"/>
    </sheetView>
  </sheetViews>
  <sheetFormatPr defaultRowHeight="15" x14ac:dyDescent="0.25"/>
  <cols>
    <col min="1" max="1" width="19.28515625" bestFit="1" customWidth="1"/>
  </cols>
  <sheetData>
    <row r="1" spans="1:4" ht="15.75" thickBot="1" x14ac:dyDescent="0.3">
      <c r="A1" s="623"/>
      <c r="B1" s="623"/>
      <c r="D1" s="564" t="s">
        <v>452</v>
      </c>
    </row>
    <row r="2" spans="1:4" ht="30.75" thickBot="1" x14ac:dyDescent="0.35">
      <c r="A2" s="676"/>
      <c r="B2" s="677" t="s">
        <v>75</v>
      </c>
    </row>
    <row r="3" spans="1:4" x14ac:dyDescent="0.25">
      <c r="A3" t="s">
        <v>443</v>
      </c>
      <c r="B3" s="678">
        <v>29.6</v>
      </c>
    </row>
    <row r="4" spans="1:4" x14ac:dyDescent="0.25">
      <c r="A4" t="s">
        <v>444</v>
      </c>
      <c r="B4" s="678">
        <v>50.9</v>
      </c>
    </row>
    <row r="5" spans="1:4" x14ac:dyDescent="0.25">
      <c r="A5" t="s">
        <v>445</v>
      </c>
      <c r="B5" s="678">
        <v>27.1</v>
      </c>
    </row>
    <row r="6" spans="1:4" x14ac:dyDescent="0.25">
      <c r="A6" t="s">
        <v>446</v>
      </c>
      <c r="B6" s="678">
        <v>24.1</v>
      </c>
    </row>
    <row r="7" spans="1:4" x14ac:dyDescent="0.25">
      <c r="A7" s="564" t="s">
        <v>393</v>
      </c>
      <c r="B7" s="678">
        <v>51</v>
      </c>
    </row>
    <row r="8" spans="1:4" x14ac:dyDescent="0.25">
      <c r="A8" t="s">
        <v>447</v>
      </c>
      <c r="B8" s="678">
        <v>10.6</v>
      </c>
    </row>
    <row r="9" spans="1:4" x14ac:dyDescent="0.25">
      <c r="A9" t="s">
        <v>448</v>
      </c>
      <c r="B9" s="678">
        <v>12.2</v>
      </c>
    </row>
    <row r="10" spans="1:4" x14ac:dyDescent="0.25">
      <c r="A10" t="s">
        <v>449</v>
      </c>
      <c r="B10" s="678">
        <v>80.900000000000006</v>
      </c>
    </row>
    <row r="11" spans="1:4" x14ac:dyDescent="0.25">
      <c r="A11" t="s">
        <v>14</v>
      </c>
      <c r="B11" s="679">
        <v>16.399999999999999</v>
      </c>
    </row>
    <row r="12" spans="1:4" x14ac:dyDescent="0.25">
      <c r="A12" t="s">
        <v>450</v>
      </c>
      <c r="B12" s="678">
        <v>6.9</v>
      </c>
    </row>
    <row r="13" spans="1:4" x14ac:dyDescent="0.25">
      <c r="A13" t="s">
        <v>15</v>
      </c>
      <c r="B13" s="678">
        <v>36.4</v>
      </c>
      <c r="D13" t="s">
        <v>453</v>
      </c>
    </row>
    <row r="14" spans="1:4" x14ac:dyDescent="0.25">
      <c r="A14" t="s">
        <v>451</v>
      </c>
      <c r="B14" s="679">
        <v>6.6</v>
      </c>
      <c r="D14" t="s">
        <v>454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F621C-6F0B-4855-ADA8-C03B0ACA5582}">
  <dimension ref="B1:K13"/>
  <sheetViews>
    <sheetView workbookViewId="0">
      <selection activeCell="C4" sqref="C4:H9"/>
    </sheetView>
  </sheetViews>
  <sheetFormatPr defaultRowHeight="15" x14ac:dyDescent="0.25"/>
  <cols>
    <col min="2" max="2" width="48.42578125" customWidth="1"/>
  </cols>
  <sheetData>
    <row r="1" spans="2:11" x14ac:dyDescent="0.25">
      <c r="B1" s="432" t="s">
        <v>276</v>
      </c>
      <c r="C1" s="433"/>
      <c r="D1" s="433"/>
      <c r="E1" s="433"/>
      <c r="F1" s="433"/>
      <c r="G1" s="433"/>
      <c r="H1" s="433"/>
      <c r="I1" s="433"/>
      <c r="J1" s="434"/>
      <c r="K1" s="434"/>
    </row>
    <row r="2" spans="2:11" ht="17.25" thickBot="1" x14ac:dyDescent="0.35">
      <c r="B2" s="435"/>
      <c r="C2" s="436">
        <v>2018</v>
      </c>
      <c r="D2" s="436">
        <v>2019</v>
      </c>
      <c r="E2" s="436">
        <v>2020</v>
      </c>
      <c r="F2" s="436">
        <v>2021</v>
      </c>
      <c r="G2" s="436">
        <v>2022</v>
      </c>
      <c r="H2" s="436">
        <v>2023</v>
      </c>
      <c r="I2" s="436" t="s">
        <v>463</v>
      </c>
      <c r="J2" s="434"/>
      <c r="K2" s="434"/>
    </row>
    <row r="3" spans="2:11" ht="15.75" x14ac:dyDescent="0.25">
      <c r="B3" s="437"/>
      <c r="C3" s="438"/>
      <c r="D3" s="438"/>
      <c r="E3" s="438"/>
      <c r="F3" s="438"/>
      <c r="G3" s="438"/>
      <c r="H3" s="438"/>
      <c r="I3" s="438"/>
      <c r="J3" s="434"/>
      <c r="K3" s="434"/>
    </row>
    <row r="4" spans="2:11" ht="15.75" x14ac:dyDescent="0.25">
      <c r="B4" s="438" t="s">
        <v>278</v>
      </c>
      <c r="C4" s="439">
        <v>4608.4636484948605</v>
      </c>
      <c r="D4" s="439">
        <v>4951.5606933224353</v>
      </c>
      <c r="E4" s="439">
        <v>4712.779469008542</v>
      </c>
      <c r="F4" s="439">
        <v>5050.0018912327914</v>
      </c>
      <c r="G4" s="439">
        <v>5500.6813318009963</v>
      </c>
      <c r="H4" s="439">
        <v>5939.3500018309669</v>
      </c>
      <c r="I4" s="439">
        <v>5939.3500018309669</v>
      </c>
      <c r="J4" s="434"/>
      <c r="K4" s="434"/>
    </row>
    <row r="5" spans="2:11" ht="15.75" x14ac:dyDescent="0.25">
      <c r="B5" s="440" t="s">
        <v>279</v>
      </c>
      <c r="C5" s="441">
        <v>7.0436971018312589</v>
      </c>
      <c r="D5" s="441">
        <v>7.4449333009197316</v>
      </c>
      <c r="E5" s="441">
        <v>-4.822342673410196</v>
      </c>
      <c r="F5" s="441">
        <v>7.1554891214800076</v>
      </c>
      <c r="G5" s="441">
        <v>8.9243420156063902</v>
      </c>
      <c r="H5" s="441">
        <v>7.9748060934543341</v>
      </c>
      <c r="I5" s="441">
        <v>7.9748060934543341</v>
      </c>
      <c r="J5" s="434"/>
      <c r="K5" s="434"/>
    </row>
    <row r="6" spans="2:11" ht="15.75" x14ac:dyDescent="0.25">
      <c r="B6" s="438" t="s">
        <v>280</v>
      </c>
      <c r="C6" s="442">
        <v>71537.777840652911</v>
      </c>
      <c r="D6" s="442">
        <v>72735.776093225737</v>
      </c>
      <c r="E6" s="442">
        <v>71638.030416935857</v>
      </c>
      <c r="F6" s="442">
        <v>74570.692860896786</v>
      </c>
      <c r="G6" s="442">
        <v>70024.204137294044</v>
      </c>
      <c r="H6" s="442">
        <v>70984.570542134868</v>
      </c>
      <c r="I6" s="442">
        <v>70984.570542134868</v>
      </c>
      <c r="J6" s="434"/>
      <c r="K6" s="434"/>
    </row>
    <row r="7" spans="2:11" ht="15.75" x14ac:dyDescent="0.25">
      <c r="B7" s="438" t="s">
        <v>281</v>
      </c>
      <c r="C7" s="439">
        <v>4357.9006599999993</v>
      </c>
      <c r="D7" s="439">
        <v>4528.540217001987</v>
      </c>
      <c r="E7" s="439">
        <v>4304.1597747500027</v>
      </c>
      <c r="F7" s="439">
        <v>4515.2757790809519</v>
      </c>
      <c r="G7" s="439">
        <v>4748.0982950365014</v>
      </c>
      <c r="H7" s="439">
        <v>4946.3221919808866</v>
      </c>
      <c r="I7" s="439">
        <v>4946.3221919808866</v>
      </c>
      <c r="J7" s="434"/>
      <c r="K7" s="434"/>
    </row>
    <row r="8" spans="2:11" ht="15.75" x14ac:dyDescent="0.25">
      <c r="B8" s="440" t="s">
        <v>282</v>
      </c>
      <c r="C8" s="443">
        <v>4.2672644996937237</v>
      </c>
      <c r="D8" s="443">
        <v>3.915636686449564</v>
      </c>
      <c r="E8" s="443">
        <v>-4.9548073220056388</v>
      </c>
      <c r="F8" s="443">
        <v>4.9049295421011996</v>
      </c>
      <c r="G8" s="443">
        <v>5.1563299197405543</v>
      </c>
      <c r="H8" s="443">
        <v>4.1748060934543307</v>
      </c>
      <c r="I8" s="443">
        <v>4.1748060934543307</v>
      </c>
      <c r="J8" s="434"/>
      <c r="K8" s="434"/>
    </row>
    <row r="9" spans="2:11" ht="15.75" x14ac:dyDescent="0.25">
      <c r="B9" s="438" t="s">
        <v>283</v>
      </c>
      <c r="C9" s="442">
        <v>67648.256131636124</v>
      </c>
      <c r="D9" s="442">
        <v>66521.831732210863</v>
      </c>
      <c r="E9" s="442">
        <v>65426.683105067998</v>
      </c>
      <c r="F9" s="442">
        <v>66674.676674605391</v>
      </c>
      <c r="G9" s="442">
        <v>60443.749459435567</v>
      </c>
      <c r="H9" s="442">
        <v>59116.32694698147</v>
      </c>
      <c r="I9" s="442">
        <v>59116.32694698147</v>
      </c>
      <c r="J9" s="434"/>
      <c r="K9" s="434"/>
    </row>
    <row r="10" spans="2:11" ht="15.75" x14ac:dyDescent="0.25">
      <c r="B10" s="444"/>
      <c r="C10" s="444"/>
      <c r="D10" s="444"/>
      <c r="E10" s="444"/>
      <c r="F10" s="444"/>
      <c r="G10" s="444"/>
      <c r="H10" s="444"/>
      <c r="I10" s="444"/>
      <c r="J10" s="434"/>
      <c r="K10" s="434"/>
    </row>
    <row r="11" spans="2:11" x14ac:dyDescent="0.25">
      <c r="B11" s="445" t="s">
        <v>284</v>
      </c>
      <c r="C11" s="434"/>
      <c r="D11" s="434"/>
      <c r="E11" s="434"/>
      <c r="F11" s="434"/>
      <c r="G11" s="434"/>
      <c r="H11" s="434"/>
      <c r="I11" s="434"/>
      <c r="J11" s="434"/>
      <c r="K11" s="434"/>
    </row>
    <row r="12" spans="2:11" x14ac:dyDescent="0.25">
      <c r="B12" s="434"/>
      <c r="C12" s="434"/>
      <c r="D12" s="434"/>
      <c r="E12" s="434"/>
      <c r="F12" s="434"/>
      <c r="G12" s="434"/>
      <c r="H12" s="434"/>
      <c r="I12" s="434"/>
      <c r="J12" s="434"/>
      <c r="K12" s="434"/>
    </row>
    <row r="13" spans="2:11" x14ac:dyDescent="0.25">
      <c r="B13" s="434"/>
      <c r="C13" s="434"/>
      <c r="D13" s="434"/>
      <c r="E13" s="434"/>
      <c r="F13" s="434"/>
      <c r="G13" s="434"/>
      <c r="H13" s="434"/>
      <c r="I13" s="434"/>
      <c r="J13" s="434"/>
      <c r="K13" s="434"/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8FB7-9841-4040-8D6D-1945FBCD0E46}">
  <dimension ref="A1:I31"/>
  <sheetViews>
    <sheetView workbookViewId="0">
      <selection activeCell="F27" sqref="F27"/>
    </sheetView>
  </sheetViews>
  <sheetFormatPr defaultRowHeight="15" x14ac:dyDescent="0.25"/>
  <cols>
    <col min="2" max="2" width="33.42578125" customWidth="1"/>
  </cols>
  <sheetData>
    <row r="1" spans="1:9" x14ac:dyDescent="0.25">
      <c r="A1" s="434"/>
      <c r="B1" s="434"/>
      <c r="C1" s="434"/>
      <c r="D1" s="434"/>
      <c r="E1" s="434"/>
      <c r="F1" s="434"/>
      <c r="G1" s="434"/>
      <c r="H1" s="434"/>
      <c r="I1" s="434"/>
    </row>
    <row r="2" spans="1:9" ht="15.75" thickBot="1" x14ac:dyDescent="0.3">
      <c r="A2" s="434"/>
      <c r="B2" s="432" t="s">
        <v>285</v>
      </c>
      <c r="C2" s="434"/>
      <c r="D2" s="434"/>
      <c r="E2" s="434"/>
      <c r="F2" s="434"/>
      <c r="G2" s="434"/>
      <c r="H2" s="434"/>
      <c r="I2" s="434"/>
    </row>
    <row r="3" spans="1:9" ht="30.75" thickBot="1" x14ac:dyDescent="0.35">
      <c r="A3" s="434"/>
      <c r="B3" s="446"/>
      <c r="C3" s="447">
        <v>2021</v>
      </c>
      <c r="D3" s="447">
        <v>2022</v>
      </c>
      <c r="E3" s="447">
        <v>2023</v>
      </c>
      <c r="F3" s="448" t="s">
        <v>463</v>
      </c>
      <c r="G3" s="449" t="s">
        <v>75</v>
      </c>
      <c r="H3" s="434"/>
      <c r="I3" s="434"/>
    </row>
    <row r="4" spans="1:9" x14ac:dyDescent="0.25">
      <c r="A4" s="434"/>
      <c r="B4" s="450"/>
      <c r="C4" s="761" t="s">
        <v>180</v>
      </c>
      <c r="D4" s="761"/>
      <c r="E4" s="761"/>
      <c r="F4" s="761"/>
      <c r="G4" s="451"/>
      <c r="H4" s="434"/>
      <c r="I4" s="434"/>
    </row>
    <row r="5" spans="1:9" ht="15.75" x14ac:dyDescent="0.3">
      <c r="A5" s="434"/>
      <c r="B5" s="452" t="s">
        <v>286</v>
      </c>
      <c r="C5" s="453">
        <v>30.716081722946093</v>
      </c>
      <c r="D5" s="453">
        <v>31.15343765047642</v>
      </c>
      <c r="E5" s="453">
        <v>29.354189153386699</v>
      </c>
      <c r="F5" s="454">
        <v>29.354189153386699</v>
      </c>
      <c r="G5" s="455">
        <f>(F5/E5-1)*100</f>
        <v>0</v>
      </c>
      <c r="H5" s="434"/>
      <c r="I5" s="434"/>
    </row>
    <row r="6" spans="1:9" x14ac:dyDescent="0.25">
      <c r="A6" s="434"/>
      <c r="B6" s="456" t="s">
        <v>287</v>
      </c>
      <c r="C6" s="457">
        <v>18.494637520118527</v>
      </c>
      <c r="D6" s="457">
        <v>18.443440103143704</v>
      </c>
      <c r="E6" s="457">
        <v>16.291530920361019</v>
      </c>
      <c r="F6" s="458">
        <v>16.291530920361019</v>
      </c>
      <c r="G6" s="459">
        <f>(F6/E6-1)*100</f>
        <v>0</v>
      </c>
      <c r="H6" s="434"/>
      <c r="I6" s="434"/>
    </row>
    <row r="7" spans="1:9" x14ac:dyDescent="0.25">
      <c r="A7" s="434"/>
      <c r="B7" s="456" t="s">
        <v>288</v>
      </c>
      <c r="C7" s="457">
        <v>12.221444202827566</v>
      </c>
      <c r="D7" s="457">
        <v>12.709997547332714</v>
      </c>
      <c r="E7" s="457">
        <v>13.06265823302568</v>
      </c>
      <c r="F7" s="458">
        <v>13.06265823302568</v>
      </c>
      <c r="G7" s="459">
        <f>(F7/E7-1)*100</f>
        <v>0</v>
      </c>
      <c r="H7" s="434"/>
      <c r="I7" s="434"/>
    </row>
    <row r="8" spans="1:9" x14ac:dyDescent="0.25">
      <c r="A8" s="434"/>
      <c r="B8" s="450"/>
      <c r="C8" s="457"/>
      <c r="D8" s="457"/>
      <c r="E8" s="457"/>
      <c r="F8" s="458"/>
      <c r="G8" s="459"/>
      <c r="H8" s="434"/>
      <c r="I8" s="434"/>
    </row>
    <row r="9" spans="1:9" ht="15.75" x14ac:dyDescent="0.3">
      <c r="A9" s="434"/>
      <c r="B9" s="452" t="s">
        <v>289</v>
      </c>
      <c r="C9" s="453">
        <v>235.09759081176657</v>
      </c>
      <c r="D9" s="453">
        <v>242.66449606444701</v>
      </c>
      <c r="E9" s="453">
        <v>250.62406431218682</v>
      </c>
      <c r="F9" s="454">
        <v>250.62406431218682</v>
      </c>
      <c r="G9" s="455">
        <f>(F9/E9-1)*100</f>
        <v>0</v>
      </c>
      <c r="H9" s="434"/>
      <c r="I9" s="434"/>
    </row>
    <row r="10" spans="1:9" x14ac:dyDescent="0.25">
      <c r="A10" s="434"/>
      <c r="B10" s="456" t="s">
        <v>290</v>
      </c>
      <c r="C10" s="457">
        <v>41.983732372634805</v>
      </c>
      <c r="D10" s="457">
        <v>40.168743969280413</v>
      </c>
      <c r="E10" s="457">
        <v>41.253410540695839</v>
      </c>
      <c r="F10" s="458">
        <v>41.253410540695839</v>
      </c>
      <c r="G10" s="459">
        <f>(F10/E10-1)*100</f>
        <v>0</v>
      </c>
      <c r="H10" s="434"/>
      <c r="I10" s="434"/>
    </row>
    <row r="11" spans="1:9" x14ac:dyDescent="0.25">
      <c r="A11" s="434"/>
      <c r="B11" s="456" t="s">
        <v>291</v>
      </c>
      <c r="C11" s="457">
        <v>193.11385843913177</v>
      </c>
      <c r="D11" s="457">
        <v>202.49575209516658</v>
      </c>
      <c r="E11" s="457">
        <v>209.37065377149096</v>
      </c>
      <c r="F11" s="458">
        <v>209.37065377149096</v>
      </c>
      <c r="G11" s="459">
        <f>(F11/E11-1)*100</f>
        <v>0</v>
      </c>
      <c r="H11" s="434"/>
      <c r="I11" s="434"/>
    </row>
    <row r="12" spans="1:9" x14ac:dyDescent="0.25">
      <c r="A12" s="434"/>
      <c r="B12" s="450"/>
      <c r="C12" s="457"/>
      <c r="D12" s="457"/>
      <c r="E12" s="457"/>
      <c r="F12" s="458"/>
      <c r="G12" s="459"/>
      <c r="H12" s="434"/>
      <c r="I12" s="434"/>
    </row>
    <row r="13" spans="1:9" ht="15.75" x14ac:dyDescent="0.3">
      <c r="A13" s="434"/>
      <c r="B13" s="452" t="s">
        <v>292</v>
      </c>
      <c r="C13" s="453">
        <v>3981.1995580417797</v>
      </c>
      <c r="D13" s="453">
        <v>4204.0822171663467</v>
      </c>
      <c r="E13" s="453">
        <v>4394.5758239213437</v>
      </c>
      <c r="F13" s="454">
        <v>4394.5758239213437</v>
      </c>
      <c r="G13" s="455">
        <f t="shared" ref="G13:G24" si="0">(F13/E13-1)*100</f>
        <v>0</v>
      </c>
      <c r="H13" s="434"/>
      <c r="I13" s="434"/>
    </row>
    <row r="14" spans="1:9" x14ac:dyDescent="0.25">
      <c r="A14" s="434"/>
      <c r="B14" s="456" t="s">
        <v>293</v>
      </c>
      <c r="C14" s="457">
        <v>103.20202833571057</v>
      </c>
      <c r="D14" s="457">
        <v>107.2297492546724</v>
      </c>
      <c r="E14" s="457">
        <v>117.33290724818124</v>
      </c>
      <c r="F14" s="458">
        <v>117.33290724818124</v>
      </c>
      <c r="G14" s="459">
        <f t="shared" si="0"/>
        <v>0</v>
      </c>
      <c r="H14" s="434"/>
      <c r="I14" s="434"/>
    </row>
    <row r="15" spans="1:9" ht="27" x14ac:dyDescent="0.25">
      <c r="A15" s="434"/>
      <c r="B15" s="456" t="s">
        <v>294</v>
      </c>
      <c r="C15" s="457">
        <v>294.41560211640677</v>
      </c>
      <c r="D15" s="457">
        <v>307.29848336890853</v>
      </c>
      <c r="E15" s="457">
        <v>317.48887620207114</v>
      </c>
      <c r="F15" s="458">
        <v>317.48887620207114</v>
      </c>
      <c r="G15" s="459">
        <f t="shared" si="0"/>
        <v>0</v>
      </c>
      <c r="H15" s="434"/>
      <c r="I15" s="434"/>
    </row>
    <row r="16" spans="1:9" x14ac:dyDescent="0.25">
      <c r="A16" s="434"/>
      <c r="B16" s="456" t="s">
        <v>295</v>
      </c>
      <c r="C16" s="457">
        <v>105.58586834082556</v>
      </c>
      <c r="D16" s="457">
        <v>168.56663045823237</v>
      </c>
      <c r="E16" s="457">
        <v>226.55266424918324</v>
      </c>
      <c r="F16" s="458">
        <v>226.55266424918324</v>
      </c>
      <c r="G16" s="459">
        <f t="shared" si="0"/>
        <v>0</v>
      </c>
      <c r="H16" s="434"/>
      <c r="I16" s="434"/>
    </row>
    <row r="17" spans="1:9" ht="27" x14ac:dyDescent="0.25">
      <c r="A17" s="434"/>
      <c r="B17" s="456" t="s">
        <v>296</v>
      </c>
      <c r="C17" s="457">
        <v>208.81837313520236</v>
      </c>
      <c r="D17" s="457">
        <v>242.53110344167479</v>
      </c>
      <c r="E17" s="457">
        <v>257.05209641042848</v>
      </c>
      <c r="F17" s="458">
        <v>257.05209641042848</v>
      </c>
      <c r="G17" s="459">
        <f t="shared" si="0"/>
        <v>0</v>
      </c>
      <c r="H17" s="434"/>
      <c r="I17" s="434"/>
    </row>
    <row r="18" spans="1:9" x14ac:dyDescent="0.25">
      <c r="A18" s="434"/>
      <c r="B18" s="456" t="s">
        <v>297</v>
      </c>
      <c r="C18" s="457">
        <v>1438.9928763966552</v>
      </c>
      <c r="D18" s="457">
        <v>1480.2470848614666</v>
      </c>
      <c r="E18" s="457">
        <v>1520.5517765434975</v>
      </c>
      <c r="F18" s="458">
        <v>1520.5517765434975</v>
      </c>
      <c r="G18" s="459">
        <f t="shared" si="0"/>
        <v>0</v>
      </c>
      <c r="H18" s="434"/>
      <c r="I18" s="434"/>
    </row>
    <row r="19" spans="1:9" x14ac:dyDescent="0.25">
      <c r="A19" s="434"/>
      <c r="B19" s="456" t="s">
        <v>298</v>
      </c>
      <c r="C19" s="457">
        <v>763.06740638785914</v>
      </c>
      <c r="D19" s="457">
        <v>778.07014521148824</v>
      </c>
      <c r="E19" s="457">
        <v>790.66717100700964</v>
      </c>
      <c r="F19" s="458">
        <v>790.66717100700964</v>
      </c>
      <c r="G19" s="459">
        <f t="shared" si="0"/>
        <v>0</v>
      </c>
      <c r="H19" s="434"/>
      <c r="I19" s="434"/>
    </row>
    <row r="20" spans="1:9" x14ac:dyDescent="0.25">
      <c r="A20" s="434"/>
      <c r="B20" s="460" t="s">
        <v>299</v>
      </c>
      <c r="C20" s="457">
        <v>376.35908660004742</v>
      </c>
      <c r="D20" s="457">
        <v>375.54615559908524</v>
      </c>
      <c r="E20" s="457">
        <v>388.88720495529952</v>
      </c>
      <c r="F20" s="458">
        <v>388.88720495529952</v>
      </c>
      <c r="G20" s="459">
        <f t="shared" si="0"/>
        <v>0</v>
      </c>
      <c r="H20" s="434"/>
      <c r="I20" s="434"/>
    </row>
    <row r="21" spans="1:9" x14ac:dyDescent="0.25">
      <c r="A21" s="434"/>
      <c r="B21" s="456" t="s">
        <v>300</v>
      </c>
      <c r="C21" s="457">
        <v>208.52101773115899</v>
      </c>
      <c r="D21" s="457">
        <v>224.54804513220583</v>
      </c>
      <c r="E21" s="457">
        <v>236.09334619398976</v>
      </c>
      <c r="F21" s="458">
        <v>236.09334619398976</v>
      </c>
      <c r="G21" s="459">
        <f t="shared" si="0"/>
        <v>0</v>
      </c>
      <c r="H21" s="434"/>
      <c r="I21" s="434"/>
    </row>
    <row r="22" spans="1:9" x14ac:dyDescent="0.25">
      <c r="A22" s="434"/>
      <c r="B22" s="456" t="s">
        <v>301</v>
      </c>
      <c r="C22" s="457">
        <v>376.90503618449458</v>
      </c>
      <c r="D22" s="457">
        <v>398.05553665355274</v>
      </c>
      <c r="E22" s="457">
        <v>410.31554077423004</v>
      </c>
      <c r="F22" s="458">
        <v>410.31554077423004</v>
      </c>
      <c r="G22" s="459">
        <f t="shared" si="0"/>
        <v>0</v>
      </c>
      <c r="H22" s="434"/>
      <c r="I22" s="434"/>
    </row>
    <row r="23" spans="1:9" x14ac:dyDescent="0.25">
      <c r="A23" s="434"/>
      <c r="B23" s="456" t="s">
        <v>302</v>
      </c>
      <c r="C23" s="457">
        <v>105.33226281341896</v>
      </c>
      <c r="D23" s="457">
        <v>121.98928318506069</v>
      </c>
      <c r="E23" s="457">
        <v>129.63424033745329</v>
      </c>
      <c r="F23" s="458">
        <v>129.63424033745329</v>
      </c>
      <c r="G23" s="459">
        <f t="shared" si="0"/>
        <v>0</v>
      </c>
      <c r="H23" s="434"/>
      <c r="I23" s="434"/>
    </row>
    <row r="24" spans="1:9" x14ac:dyDescent="0.25">
      <c r="A24" s="434"/>
      <c r="B24" s="460" t="s">
        <v>303</v>
      </c>
      <c r="C24" s="457">
        <v>268.26254850445901</v>
      </c>
      <c r="D24" s="457">
        <v>270.19814415523115</v>
      </c>
      <c r="E24" s="457">
        <v>271.76811459396998</v>
      </c>
      <c r="F24" s="458">
        <v>271.76811459396998</v>
      </c>
      <c r="G24" s="459">
        <f t="shared" si="0"/>
        <v>0</v>
      </c>
      <c r="H24" s="434"/>
      <c r="I24" s="434"/>
    </row>
    <row r="25" spans="1:9" x14ac:dyDescent="0.25">
      <c r="A25" s="434"/>
      <c r="B25" s="450"/>
      <c r="C25" s="457"/>
      <c r="D25" s="457"/>
      <c r="E25" s="457"/>
      <c r="F25" s="458"/>
      <c r="G25" s="459"/>
      <c r="H25" s="434"/>
      <c r="I25" s="434"/>
    </row>
    <row r="26" spans="1:9" ht="16.5" thickBot="1" x14ac:dyDescent="0.35">
      <c r="A26" s="434"/>
      <c r="B26" s="452" t="s">
        <v>304</v>
      </c>
      <c r="C26" s="461">
        <f t="shared" ref="C26:D26" si="1">C5+C9+C13+C24</f>
        <v>4515.2757790809519</v>
      </c>
      <c r="D26" s="461">
        <f t="shared" si="1"/>
        <v>4748.0982950365014</v>
      </c>
      <c r="E26" s="461">
        <f>E5+E9+E13+E24</f>
        <v>4946.3221919808866</v>
      </c>
      <c r="F26" s="462">
        <f>F5+F9+F13+F24</f>
        <v>4946.3221919808866</v>
      </c>
      <c r="G26" s="455">
        <f>(F26/E26-1)*100</f>
        <v>0</v>
      </c>
      <c r="H26" s="434"/>
      <c r="I26" s="434"/>
    </row>
    <row r="27" spans="1:9" ht="15.75" thickBot="1" x14ac:dyDescent="0.3">
      <c r="A27" s="434"/>
      <c r="B27" s="463" t="s">
        <v>305</v>
      </c>
      <c r="C27" s="464">
        <v>-5</v>
      </c>
      <c r="D27" s="722">
        <f>(D26/C26-1)*100</f>
        <v>5.1563299197405543</v>
      </c>
      <c r="E27" s="722">
        <f>(E26/D26-1)*100</f>
        <v>4.1748060934543307</v>
      </c>
      <c r="F27" s="465">
        <f>(F26/E26-1)*100</f>
        <v>0</v>
      </c>
      <c r="G27" s="466"/>
      <c r="H27" s="434"/>
      <c r="I27" s="434"/>
    </row>
    <row r="28" spans="1:9" x14ac:dyDescent="0.25">
      <c r="A28" s="434"/>
      <c r="B28" s="434"/>
      <c r="C28" s="434"/>
      <c r="D28" s="434"/>
      <c r="E28" s="434"/>
      <c r="F28" s="434"/>
      <c r="G28" s="434"/>
      <c r="H28" s="434"/>
      <c r="I28" s="434"/>
    </row>
    <row r="29" spans="1:9" x14ac:dyDescent="0.25">
      <c r="A29" s="434"/>
      <c r="B29" s="434"/>
      <c r="C29" s="434"/>
      <c r="D29" s="434"/>
      <c r="E29" s="434"/>
      <c r="F29" s="434"/>
      <c r="G29" s="434"/>
      <c r="H29" s="434"/>
      <c r="I29" s="434"/>
    </row>
    <row r="30" spans="1:9" x14ac:dyDescent="0.25">
      <c r="A30" s="434"/>
      <c r="B30" s="434"/>
      <c r="C30" s="434"/>
      <c r="D30" s="434"/>
      <c r="E30" s="434"/>
      <c r="F30" s="434"/>
      <c r="G30" s="434"/>
      <c r="H30" s="434"/>
      <c r="I30" s="434"/>
    </row>
    <row r="31" spans="1:9" x14ac:dyDescent="0.25">
      <c r="A31" s="434"/>
      <c r="B31" s="434"/>
      <c r="C31" s="434"/>
      <c r="D31" s="434"/>
      <c r="E31" s="434"/>
      <c r="F31" s="434"/>
      <c r="G31" s="434"/>
      <c r="H31" s="434"/>
      <c r="I31" s="434"/>
    </row>
  </sheetData>
  <mergeCells count="1">
    <mergeCell ref="C4:F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11</vt:i4>
      </vt:variant>
    </vt:vector>
  </HeadingPairs>
  <TitlesOfParts>
    <vt:vector size="64" baseType="lpstr">
      <vt:lpstr>Table 2.1</vt:lpstr>
      <vt:lpstr>Tables 2.2</vt:lpstr>
      <vt:lpstr>Tables 2.3</vt:lpstr>
      <vt:lpstr>Tables 2.4</vt:lpstr>
      <vt:lpstr>Table 2.5</vt:lpstr>
      <vt:lpstr>Figure 2.1</vt:lpstr>
      <vt:lpstr>Figure 2.2</vt:lpstr>
      <vt:lpstr>Table 3.1</vt:lpstr>
      <vt:lpstr>Table 3.2</vt:lpstr>
      <vt:lpstr>Table 3.3</vt:lpstr>
      <vt:lpstr>Tables 3.4</vt:lpstr>
      <vt:lpstr>Figure 3.1</vt:lpstr>
      <vt:lpstr>Table 3.5</vt:lpstr>
      <vt:lpstr>Figure 3.2</vt:lpstr>
      <vt:lpstr>Figure 3.3</vt:lpstr>
      <vt:lpstr>Table 3.6</vt:lpstr>
      <vt:lpstr>Figure 3.4</vt:lpstr>
      <vt:lpstr>Table 3.7 &amp; 3.8</vt:lpstr>
      <vt:lpstr>Table 3.9 &amp; 3.10</vt:lpstr>
      <vt:lpstr>Figure 3.5</vt:lpstr>
      <vt:lpstr>Figure 3.6</vt:lpstr>
      <vt:lpstr>Table 4.1</vt:lpstr>
      <vt:lpstr>Table 4.2</vt:lpstr>
      <vt:lpstr>Table 4.3</vt:lpstr>
      <vt:lpstr>Table 4.4</vt:lpstr>
      <vt:lpstr>Figure 4.1</vt:lpstr>
      <vt:lpstr>Table 4.5</vt:lpstr>
      <vt:lpstr>Table 4.6</vt:lpstr>
      <vt:lpstr>Table 4.7</vt:lpstr>
      <vt:lpstr>Table 4.8</vt:lpstr>
      <vt:lpstr>Figure 4.2</vt:lpstr>
      <vt:lpstr>Table 4.9</vt:lpstr>
      <vt:lpstr>Figure 4.3</vt:lpstr>
      <vt:lpstr>Table 4.10</vt:lpstr>
      <vt:lpstr>Table 4.11</vt:lpstr>
      <vt:lpstr>Table 4.12 </vt:lpstr>
      <vt:lpstr>Figure 4.13 </vt:lpstr>
      <vt:lpstr>Table 4.14</vt:lpstr>
      <vt:lpstr>Table 4.15</vt:lpstr>
      <vt:lpstr>Figure 5.1</vt:lpstr>
      <vt:lpstr>Table 5.1</vt:lpstr>
      <vt:lpstr>Table 5.2</vt:lpstr>
      <vt:lpstr>Table 5.3</vt:lpstr>
      <vt:lpstr>Table 5.4</vt:lpstr>
      <vt:lpstr>Table 5.5</vt:lpstr>
      <vt:lpstr>Table 5.6</vt:lpstr>
      <vt:lpstr>Table 5.7</vt:lpstr>
      <vt:lpstr>Figure 5.2</vt:lpstr>
      <vt:lpstr>Table 5.8</vt:lpstr>
      <vt:lpstr>Figure 5.3</vt:lpstr>
      <vt:lpstr>Table 5.9</vt:lpstr>
      <vt:lpstr>Table 6.1</vt:lpstr>
      <vt:lpstr>Table 6.2</vt:lpstr>
      <vt:lpstr>'Figure 5.1'!Print_Area</vt:lpstr>
      <vt:lpstr>'Figure 5.2'!Print_Area</vt:lpstr>
      <vt:lpstr>'Figure 5.3'!Print_Area</vt:lpstr>
      <vt:lpstr>'Table 5.1'!Print_Area</vt:lpstr>
      <vt:lpstr>'Table 5.2'!Print_Area</vt:lpstr>
      <vt:lpstr>'Table 5.3'!Print_Area</vt:lpstr>
      <vt:lpstr>'Table 5.4'!Print_Area</vt:lpstr>
      <vt:lpstr>'Table 5.5'!Print_Area</vt:lpstr>
      <vt:lpstr>'Table 5.6'!Print_Area</vt:lpstr>
      <vt:lpstr>'Table 5.7'!Print_Area</vt:lpstr>
      <vt:lpstr>'Table 5.9'!Print_Area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Chung, Susan</cp:lastModifiedBy>
  <dcterms:created xsi:type="dcterms:W3CDTF">2024-07-11T14:43:45Z</dcterms:created>
  <dcterms:modified xsi:type="dcterms:W3CDTF">2025-06-24T15:12:50Z</dcterms:modified>
</cp:coreProperties>
</file>